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ALIA\CONSOLIDADOS AÑO 2020\REM A\"/>
    </mc:Choice>
  </mc:AlternateContent>
  <bookViews>
    <workbookView xWindow="0" yWindow="0" windowWidth="24000" windowHeight="9735" tabRatio="813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52511"/>
</workbook>
</file>

<file path=xl/calcChain.xml><?xml version="1.0" encoding="utf-8"?>
<calcChain xmlns="http://schemas.openxmlformats.org/spreadsheetml/2006/main">
  <c r="J63" i="13" l="1"/>
  <c r="J64" i="13"/>
  <c r="J65" i="13"/>
  <c r="J66" i="13"/>
  <c r="J67" i="13"/>
  <c r="J68" i="13"/>
  <c r="J69" i="13"/>
  <c r="J70" i="13"/>
  <c r="J71" i="13"/>
  <c r="J72" i="13"/>
  <c r="J73" i="13"/>
  <c r="J62" i="13"/>
  <c r="J63" i="12"/>
  <c r="J64" i="12"/>
  <c r="J65" i="12"/>
  <c r="J66" i="12"/>
  <c r="J67" i="12"/>
  <c r="J68" i="12"/>
  <c r="J69" i="12"/>
  <c r="J70" i="12"/>
  <c r="J71" i="12"/>
  <c r="J72" i="12"/>
  <c r="J73" i="12"/>
  <c r="J62" i="12"/>
  <c r="J63" i="11"/>
  <c r="J64" i="11"/>
  <c r="J65" i="11"/>
  <c r="J66" i="11"/>
  <c r="J67" i="11"/>
  <c r="J68" i="11"/>
  <c r="J69" i="11"/>
  <c r="J70" i="11"/>
  <c r="J71" i="11"/>
  <c r="J72" i="11"/>
  <c r="J73" i="11"/>
  <c r="J62" i="11"/>
  <c r="G85" i="13" l="1"/>
  <c r="F85" i="13"/>
  <c r="E85" i="13"/>
  <c r="D85" i="13"/>
  <c r="C85" i="13"/>
  <c r="CH84" i="13"/>
  <c r="CA84" i="13"/>
  <c r="H84" i="13"/>
  <c r="B84" i="13"/>
  <c r="CH83" i="13"/>
  <c r="CA83" i="13"/>
  <c r="H83" i="13"/>
  <c r="B83" i="13"/>
  <c r="CH82" i="13"/>
  <c r="CA82" i="13"/>
  <c r="H82" i="13"/>
  <c r="B82" i="13"/>
  <c r="CH81" i="13"/>
  <c r="CA81" i="13"/>
  <c r="H81" i="13"/>
  <c r="B81" i="13"/>
  <c r="CH80" i="13"/>
  <c r="CA80" i="13"/>
  <c r="H80" i="13"/>
  <c r="B80" i="13"/>
  <c r="CH79" i="13"/>
  <c r="CA79" i="13"/>
  <c r="H79" i="13"/>
  <c r="B79" i="13"/>
  <c r="CH78" i="13"/>
  <c r="CA78" i="13"/>
  <c r="H78" i="13"/>
  <c r="B78" i="13"/>
  <c r="B85" i="13" s="1"/>
  <c r="CG85" i="13" s="1"/>
  <c r="CA85" i="13" s="1"/>
  <c r="H85" i="13" s="1"/>
  <c r="I74" i="13"/>
  <c r="H74" i="13"/>
  <c r="G74" i="13"/>
  <c r="F74" i="13"/>
  <c r="E74" i="13"/>
  <c r="D74" i="13"/>
  <c r="C74" i="13"/>
  <c r="B74" i="13"/>
  <c r="CG73" i="13"/>
  <c r="CA73" i="13"/>
  <c r="CG72" i="13"/>
  <c r="CA72" i="13"/>
  <c r="CG71" i="13"/>
  <c r="CA71" i="13" s="1"/>
  <c r="CG70" i="13"/>
  <c r="CA70" i="13"/>
  <c r="CG69" i="13"/>
  <c r="CA69" i="13"/>
  <c r="CG68" i="13"/>
  <c r="CA68" i="13"/>
  <c r="CG67" i="13"/>
  <c r="CA67" i="13" s="1"/>
  <c r="CG66" i="13"/>
  <c r="CA66" i="13"/>
  <c r="CG65" i="13"/>
  <c r="CA65" i="13"/>
  <c r="CG64" i="13"/>
  <c r="CA64" i="13"/>
  <c r="CG63" i="13"/>
  <c r="CA63" i="13" s="1"/>
  <c r="CG62" i="13"/>
  <c r="CA62" i="13"/>
  <c r="J57" i="13"/>
  <c r="C57" i="13"/>
  <c r="J56" i="13"/>
  <c r="C56" i="13"/>
  <c r="J55" i="13"/>
  <c r="C55" i="13"/>
  <c r="J54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J53" i="13" s="1"/>
  <c r="CA53" i="13"/>
  <c r="C53" i="13"/>
  <c r="B50" i="13"/>
  <c r="B49" i="13"/>
  <c r="B48" i="13"/>
  <c r="CG34" i="13"/>
  <c r="CA34" i="13"/>
  <c r="L34" i="13" s="1"/>
  <c r="C34" i="13"/>
  <c r="CG33" i="13"/>
  <c r="CA33" i="13"/>
  <c r="L33" i="13" s="1"/>
  <c r="C33" i="13"/>
  <c r="CG32" i="13"/>
  <c r="CA32" i="13"/>
  <c r="L32" i="13" s="1"/>
  <c r="C32" i="13"/>
  <c r="CG31" i="13"/>
  <c r="CA31" i="13"/>
  <c r="L31" i="13" s="1"/>
  <c r="C31" i="13"/>
  <c r="CG30" i="13"/>
  <c r="CA30" i="13"/>
  <c r="L30" i="13" s="1"/>
  <c r="C30" i="13"/>
  <c r="CG29" i="13"/>
  <c r="CA29" i="13"/>
  <c r="L29" i="13" s="1"/>
  <c r="C29" i="13"/>
  <c r="CG28" i="13"/>
  <c r="CA28" i="13"/>
  <c r="L28" i="13" s="1"/>
  <c r="C28" i="13"/>
  <c r="B23" i="13"/>
  <c r="B22" i="13"/>
  <c r="B21" i="13"/>
  <c r="B20" i="13"/>
  <c r="B19" i="13"/>
  <c r="Z16" i="13"/>
  <c r="U16" i="13"/>
  <c r="P16" i="13"/>
  <c r="K16" i="13"/>
  <c r="G16" i="13"/>
  <c r="Z15" i="13"/>
  <c r="U15" i="13"/>
  <c r="P15" i="13"/>
  <c r="K15" i="13"/>
  <c r="G15" i="13"/>
  <c r="Z14" i="13"/>
  <c r="U14" i="13"/>
  <c r="P14" i="13"/>
  <c r="K14" i="13"/>
  <c r="G14" i="13"/>
  <c r="Z13" i="13"/>
  <c r="U13" i="13"/>
  <c r="U12" i="13" s="1"/>
  <c r="P13" i="13"/>
  <c r="K13" i="13"/>
  <c r="K12" i="13" s="1"/>
  <c r="G13" i="13"/>
  <c r="G12" i="13" s="1"/>
  <c r="AB12" i="13"/>
  <c r="Z12" i="13" s="1"/>
  <c r="AA12" i="13"/>
  <c r="Y12" i="13"/>
  <c r="X12" i="13"/>
  <c r="W12" i="13"/>
  <c r="V12" i="13"/>
  <c r="T12" i="13"/>
  <c r="S12" i="13"/>
  <c r="R12" i="13"/>
  <c r="Q12" i="13"/>
  <c r="P12" i="13"/>
  <c r="O12" i="13"/>
  <c r="N12" i="13"/>
  <c r="M12" i="13"/>
  <c r="L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A197" i="13" l="1"/>
  <c r="B197" i="13"/>
  <c r="G85" i="5"/>
  <c r="F85" i="5"/>
  <c r="E85" i="5"/>
  <c r="D85" i="5"/>
  <c r="C85" i="5"/>
  <c r="CH84" i="5"/>
  <c r="CA84" i="5" s="1"/>
  <c r="H84" i="5" s="1"/>
  <c r="B84" i="5"/>
  <c r="CH83" i="5"/>
  <c r="CA83" i="5" s="1"/>
  <c r="H83" i="5" s="1"/>
  <c r="B83" i="5"/>
  <c r="CH82" i="5"/>
  <c r="CA82" i="5" s="1"/>
  <c r="H82" i="5" s="1"/>
  <c r="B82" i="5"/>
  <c r="CH81" i="5"/>
  <c r="CA81" i="5" s="1"/>
  <c r="H81" i="5" s="1"/>
  <c r="B81" i="5"/>
  <c r="CH80" i="5"/>
  <c r="CA80" i="5" s="1"/>
  <c r="H80" i="5" s="1"/>
  <c r="B80" i="5"/>
  <c r="CH79" i="5"/>
  <c r="CA79" i="5" s="1"/>
  <c r="H79" i="5" s="1"/>
  <c r="B79" i="5"/>
  <c r="CH78" i="5"/>
  <c r="CA78" i="5" s="1"/>
  <c r="H78" i="5" s="1"/>
  <c r="B78" i="5"/>
  <c r="B85" i="5" s="1"/>
  <c r="CG85" i="5" s="1"/>
  <c r="CA85" i="5" s="1"/>
  <c r="H85" i="5" s="1"/>
  <c r="I74" i="5"/>
  <c r="H74" i="5"/>
  <c r="G74" i="5"/>
  <c r="F74" i="5"/>
  <c r="E74" i="5"/>
  <c r="D74" i="5"/>
  <c r="C74" i="5"/>
  <c r="B74" i="5"/>
  <c r="CG73" i="5"/>
  <c r="CA73" i="5" s="1"/>
  <c r="J73" i="5" s="1"/>
  <c r="CG72" i="5"/>
  <c r="CA72" i="5"/>
  <c r="J72" i="5" s="1"/>
  <c r="CG71" i="5"/>
  <c r="CA71" i="5" s="1"/>
  <c r="J71" i="5" s="1"/>
  <c r="CG70" i="5"/>
  <c r="CA70" i="5"/>
  <c r="J70" i="5" s="1"/>
  <c r="CG69" i="5"/>
  <c r="CA69" i="5" s="1"/>
  <c r="J69" i="5" s="1"/>
  <c r="CG68" i="5"/>
  <c r="CA68" i="5"/>
  <c r="J68" i="5" s="1"/>
  <c r="CG67" i="5"/>
  <c r="CA67" i="5" s="1"/>
  <c r="J67" i="5" s="1"/>
  <c r="CG66" i="5"/>
  <c r="CA66" i="5"/>
  <c r="J66" i="5" s="1"/>
  <c r="CG65" i="5"/>
  <c r="CA65" i="5" s="1"/>
  <c r="J65" i="5" s="1"/>
  <c r="CG64" i="5"/>
  <c r="CA64" i="5"/>
  <c r="J64" i="5" s="1"/>
  <c r="CG63" i="5"/>
  <c r="CA63" i="5" s="1"/>
  <c r="J63" i="5" s="1"/>
  <c r="CG62" i="5"/>
  <c r="CA62" i="5"/>
  <c r="J62" i="5" s="1"/>
  <c r="J57" i="5"/>
  <c r="C57" i="5"/>
  <c r="J56" i="5"/>
  <c r="C56" i="5"/>
  <c r="J55" i="5"/>
  <c r="C55" i="5"/>
  <c r="J54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J53" i="5"/>
  <c r="C53" i="5"/>
  <c r="B50" i="5"/>
  <c r="B49" i="5"/>
  <c r="B48" i="5"/>
  <c r="C34" i="5"/>
  <c r="CG34" i="5" s="1"/>
  <c r="CA34" i="5" s="1"/>
  <c r="L34" i="5" s="1"/>
  <c r="C33" i="5"/>
  <c r="CG33" i="5" s="1"/>
  <c r="CA33" i="5" s="1"/>
  <c r="L33" i="5" s="1"/>
  <c r="C32" i="5"/>
  <c r="CG32" i="5" s="1"/>
  <c r="CA32" i="5" s="1"/>
  <c r="L32" i="5" s="1"/>
  <c r="C31" i="5"/>
  <c r="CG31" i="5" s="1"/>
  <c r="CA31" i="5" s="1"/>
  <c r="L31" i="5" s="1"/>
  <c r="C30" i="5"/>
  <c r="CG30" i="5" s="1"/>
  <c r="CA30" i="5" s="1"/>
  <c r="L30" i="5" s="1"/>
  <c r="C29" i="5"/>
  <c r="CG29" i="5" s="1"/>
  <c r="CA29" i="5" s="1"/>
  <c r="L29" i="5" s="1"/>
  <c r="C28" i="5"/>
  <c r="CG28" i="5" s="1"/>
  <c r="B23" i="5"/>
  <c r="B22" i="5"/>
  <c r="B21" i="5"/>
  <c r="B20" i="5"/>
  <c r="B19" i="5"/>
  <c r="Z16" i="5"/>
  <c r="U16" i="5"/>
  <c r="P16" i="5"/>
  <c r="P12" i="5" s="1"/>
  <c r="K16" i="5"/>
  <c r="G16" i="5"/>
  <c r="Z15" i="5"/>
  <c r="U15" i="5"/>
  <c r="P15" i="5"/>
  <c r="K15" i="5"/>
  <c r="G15" i="5"/>
  <c r="Z14" i="5"/>
  <c r="U14" i="5"/>
  <c r="P14" i="5"/>
  <c r="K14" i="5"/>
  <c r="G14" i="5"/>
  <c r="G12" i="5" s="1"/>
  <c r="Z13" i="5"/>
  <c r="U13" i="5"/>
  <c r="U12" i="5" s="1"/>
  <c r="P13" i="5"/>
  <c r="K13" i="5"/>
  <c r="K12" i="5" s="1"/>
  <c r="G13" i="5"/>
  <c r="AB12" i="5"/>
  <c r="AA12" i="5"/>
  <c r="Z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F12" i="5"/>
  <c r="E12" i="5"/>
  <c r="D12" i="5"/>
  <c r="C12" i="5"/>
  <c r="B12" i="5"/>
  <c r="A5" i="5"/>
  <c r="A4" i="5"/>
  <c r="A3" i="5"/>
  <c r="A2" i="5"/>
  <c r="A2" i="6"/>
  <c r="A3" i="6"/>
  <c r="A4" i="6"/>
  <c r="A5" i="6"/>
  <c r="B12" i="6"/>
  <c r="C12" i="6"/>
  <c r="D12" i="6"/>
  <c r="E12" i="6"/>
  <c r="A197" i="6" s="1"/>
  <c r="F12" i="6"/>
  <c r="H12" i="6"/>
  <c r="I12" i="6"/>
  <c r="J12" i="6"/>
  <c r="L12" i="6"/>
  <c r="M12" i="6"/>
  <c r="N12" i="6"/>
  <c r="O12" i="6"/>
  <c r="Q12" i="6"/>
  <c r="R12" i="6"/>
  <c r="S12" i="6"/>
  <c r="T12" i="6"/>
  <c r="V12" i="6"/>
  <c r="W12" i="6"/>
  <c r="X12" i="6"/>
  <c r="Y12" i="6"/>
  <c r="AA12" i="6"/>
  <c r="Z12" i="6" s="1"/>
  <c r="AB12" i="6"/>
  <c r="G13" i="6"/>
  <c r="G12" i="6" s="1"/>
  <c r="K13" i="6"/>
  <c r="P13" i="6"/>
  <c r="U13" i="6"/>
  <c r="Z13" i="6"/>
  <c r="G14" i="6"/>
  <c r="K14" i="6"/>
  <c r="K12" i="6" s="1"/>
  <c r="P14" i="6"/>
  <c r="P12" i="6" s="1"/>
  <c r="U14" i="6"/>
  <c r="U12" i="6" s="1"/>
  <c r="Z14" i="6"/>
  <c r="G15" i="6"/>
  <c r="K15" i="6"/>
  <c r="P15" i="6"/>
  <c r="U15" i="6"/>
  <c r="Z15" i="6"/>
  <c r="G16" i="6"/>
  <c r="K16" i="6"/>
  <c r="P16" i="6"/>
  <c r="U16" i="6"/>
  <c r="Z16" i="6"/>
  <c r="B19" i="6"/>
  <c r="B20" i="6"/>
  <c r="B21" i="6"/>
  <c r="B22" i="6"/>
  <c r="B23" i="6"/>
  <c r="C28" i="6"/>
  <c r="CG28" i="6"/>
  <c r="CA28" i="6" s="1"/>
  <c r="L28" i="6" s="1"/>
  <c r="C29" i="6"/>
  <c r="CG29" i="6"/>
  <c r="CA29" i="6" s="1"/>
  <c r="L29" i="6" s="1"/>
  <c r="C30" i="6"/>
  <c r="CG30" i="6"/>
  <c r="CA30" i="6" s="1"/>
  <c r="L30" i="6" s="1"/>
  <c r="C31" i="6"/>
  <c r="CG31" i="6"/>
  <c r="CA31" i="6" s="1"/>
  <c r="L31" i="6" s="1"/>
  <c r="C32" i="6"/>
  <c r="CG32" i="6"/>
  <c r="CA32" i="6" s="1"/>
  <c r="L32" i="6" s="1"/>
  <c r="C33" i="6"/>
  <c r="CG33" i="6"/>
  <c r="CA33" i="6" s="1"/>
  <c r="L33" i="6" s="1"/>
  <c r="C34" i="6"/>
  <c r="CG34" i="6"/>
  <c r="CA34" i="6" s="1"/>
  <c r="L34" i="6" s="1"/>
  <c r="B48" i="6"/>
  <c r="B49" i="6"/>
  <c r="B50" i="6"/>
  <c r="C53" i="6"/>
  <c r="CA53" i="6"/>
  <c r="J53" i="6" s="1"/>
  <c r="CB53" i="6"/>
  <c r="CC53" i="6"/>
  <c r="CD53" i="6"/>
  <c r="CE53" i="6"/>
  <c r="CF53" i="6"/>
  <c r="CG53" i="6"/>
  <c r="CH53" i="6"/>
  <c r="CI53" i="6"/>
  <c r="CJ53" i="6"/>
  <c r="CK53" i="6"/>
  <c r="CL53" i="6"/>
  <c r="C54" i="6"/>
  <c r="J54" i="6"/>
  <c r="C55" i="6"/>
  <c r="J55" i="6"/>
  <c r="C56" i="6"/>
  <c r="J56" i="6"/>
  <c r="C57" i="6"/>
  <c r="J57" i="6"/>
  <c r="CG62" i="6"/>
  <c r="CA62" i="6" s="1"/>
  <c r="J62" i="6" s="1"/>
  <c r="CG63" i="6"/>
  <c r="CA63" i="6" s="1"/>
  <c r="J63" i="6" s="1"/>
  <c r="CG64" i="6"/>
  <c r="CA64" i="6" s="1"/>
  <c r="J64" i="6" s="1"/>
  <c r="CA65" i="6"/>
  <c r="J65" i="6" s="1"/>
  <c r="CG65" i="6"/>
  <c r="CG66" i="6"/>
  <c r="CA66" i="6" s="1"/>
  <c r="J66" i="6" s="1"/>
  <c r="CG67" i="6"/>
  <c r="CA67" i="6" s="1"/>
  <c r="J67" i="6" s="1"/>
  <c r="CG68" i="6"/>
  <c r="CA68" i="6" s="1"/>
  <c r="J68" i="6" s="1"/>
  <c r="CA69" i="6"/>
  <c r="J69" i="6" s="1"/>
  <c r="CG69" i="6"/>
  <c r="CG70" i="6"/>
  <c r="CA70" i="6" s="1"/>
  <c r="J70" i="6" s="1"/>
  <c r="CG71" i="6"/>
  <c r="CA71" i="6" s="1"/>
  <c r="J71" i="6" s="1"/>
  <c r="CG72" i="6"/>
  <c r="CA72" i="6" s="1"/>
  <c r="J72" i="6" s="1"/>
  <c r="CA73" i="6"/>
  <c r="J73" i="6" s="1"/>
  <c r="CG73" i="6"/>
  <c r="B74" i="6"/>
  <c r="C74" i="6"/>
  <c r="D74" i="6"/>
  <c r="E74" i="6"/>
  <c r="F74" i="6"/>
  <c r="G74" i="6"/>
  <c r="H74" i="6"/>
  <c r="CG85" i="6" s="1"/>
  <c r="CA85" i="6" s="1"/>
  <c r="H85" i="6" s="1"/>
  <c r="I74" i="6"/>
  <c r="B78" i="6"/>
  <c r="CH78" i="6" s="1"/>
  <c r="B79" i="6"/>
  <c r="CH79" i="6" s="1"/>
  <c r="CA79" i="6" s="1"/>
  <c r="H79" i="6" s="1"/>
  <c r="B80" i="6"/>
  <c r="CH80" i="6" s="1"/>
  <c r="CA80" i="6" s="1"/>
  <c r="H80" i="6" s="1"/>
  <c r="B81" i="6"/>
  <c r="CH81" i="6" s="1"/>
  <c r="CA81" i="6" s="1"/>
  <c r="H81" i="6" s="1"/>
  <c r="B82" i="6"/>
  <c r="CH82" i="6" s="1"/>
  <c r="CA82" i="6" s="1"/>
  <c r="H82" i="6" s="1"/>
  <c r="B83" i="6"/>
  <c r="CH83" i="6" s="1"/>
  <c r="CA83" i="6" s="1"/>
  <c r="H83" i="6" s="1"/>
  <c r="B84" i="6"/>
  <c r="CH84" i="6" s="1"/>
  <c r="CA84" i="6" s="1"/>
  <c r="H84" i="6" s="1"/>
  <c r="B85" i="6"/>
  <c r="C85" i="6"/>
  <c r="D85" i="6"/>
  <c r="E85" i="6"/>
  <c r="F85" i="6"/>
  <c r="G85" i="6"/>
  <c r="A197" i="5" l="1"/>
  <c r="B197" i="5"/>
  <c r="CA28" i="5"/>
  <c r="L28" i="5" s="1"/>
  <c r="CA78" i="6"/>
  <c r="H78" i="6" s="1"/>
  <c r="B197" i="6"/>
  <c r="G85" i="7" l="1"/>
  <c r="F85" i="7"/>
  <c r="E85" i="7"/>
  <c r="D85" i="7"/>
  <c r="C85" i="7"/>
  <c r="CH84" i="7"/>
  <c r="CA84" i="7" s="1"/>
  <c r="H84" i="7" s="1"/>
  <c r="B84" i="7"/>
  <c r="CH83" i="7"/>
  <c r="CA83" i="7" s="1"/>
  <c r="H83" i="7" s="1"/>
  <c r="B83" i="7"/>
  <c r="CH82" i="7"/>
  <c r="CA82" i="7" s="1"/>
  <c r="H82" i="7" s="1"/>
  <c r="B82" i="7"/>
  <c r="CH81" i="7"/>
  <c r="CA81" i="7" s="1"/>
  <c r="H81" i="7" s="1"/>
  <c r="B81" i="7"/>
  <c r="CH80" i="7"/>
  <c r="CA80" i="7" s="1"/>
  <c r="H80" i="7" s="1"/>
  <c r="B80" i="7"/>
  <c r="CH79" i="7"/>
  <c r="CA79" i="7" s="1"/>
  <c r="H79" i="7" s="1"/>
  <c r="B79" i="7"/>
  <c r="CH78" i="7"/>
  <c r="CA78" i="7" s="1"/>
  <c r="H78" i="7" s="1"/>
  <c r="B78" i="7"/>
  <c r="B85" i="7" s="1"/>
  <c r="CG85" i="7" s="1"/>
  <c r="CA85" i="7" s="1"/>
  <c r="H85" i="7" s="1"/>
  <c r="I74" i="7"/>
  <c r="H74" i="7"/>
  <c r="G74" i="7"/>
  <c r="F74" i="7"/>
  <c r="E74" i="7"/>
  <c r="D74" i="7"/>
  <c r="C74" i="7"/>
  <c r="B74" i="7"/>
  <c r="CG73" i="7"/>
  <c r="CA73" i="7" s="1"/>
  <c r="J73" i="7" s="1"/>
  <c r="CG72" i="7"/>
  <c r="CA72" i="7"/>
  <c r="J72" i="7" s="1"/>
  <c r="CG71" i="7"/>
  <c r="CA71" i="7"/>
  <c r="J71" i="7"/>
  <c r="CG70" i="7"/>
  <c r="CA70" i="7"/>
  <c r="J70" i="7"/>
  <c r="CG69" i="7"/>
  <c r="CA69" i="7" s="1"/>
  <c r="J69" i="7" s="1"/>
  <c r="CG68" i="7"/>
  <c r="CA68" i="7"/>
  <c r="J68" i="7" s="1"/>
  <c r="CG67" i="7"/>
  <c r="CA67" i="7"/>
  <c r="J67" i="7"/>
  <c r="CG66" i="7"/>
  <c r="CA66" i="7"/>
  <c r="J66" i="7"/>
  <c r="CG65" i="7"/>
  <c r="CA65" i="7" s="1"/>
  <c r="J65" i="7" s="1"/>
  <c r="CG64" i="7"/>
  <c r="CA64" i="7"/>
  <c r="J64" i="7" s="1"/>
  <c r="CG63" i="7"/>
  <c r="CA63" i="7"/>
  <c r="J63" i="7"/>
  <c r="CG62" i="7"/>
  <c r="CA62" i="7"/>
  <c r="J62" i="7"/>
  <c r="J57" i="7"/>
  <c r="C57" i="7"/>
  <c r="J56" i="7"/>
  <c r="C56" i="7"/>
  <c r="J55" i="7"/>
  <c r="C55" i="7"/>
  <c r="J54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J53" i="7"/>
  <c r="C53" i="7"/>
  <c r="B50" i="7"/>
  <c r="B49" i="7"/>
  <c r="B48" i="7"/>
  <c r="C34" i="7"/>
  <c r="CG34" i="7" s="1"/>
  <c r="CA34" i="7" s="1"/>
  <c r="L34" i="7" s="1"/>
  <c r="C33" i="7"/>
  <c r="CG33" i="7" s="1"/>
  <c r="CA33" i="7" s="1"/>
  <c r="L33" i="7" s="1"/>
  <c r="C32" i="7"/>
  <c r="CG32" i="7" s="1"/>
  <c r="CA32" i="7" s="1"/>
  <c r="L32" i="7" s="1"/>
  <c r="C31" i="7"/>
  <c r="CG31" i="7" s="1"/>
  <c r="CA31" i="7" s="1"/>
  <c r="L31" i="7" s="1"/>
  <c r="C30" i="7"/>
  <c r="CG30" i="7" s="1"/>
  <c r="CA30" i="7" s="1"/>
  <c r="L30" i="7" s="1"/>
  <c r="C29" i="7"/>
  <c r="CG29" i="7" s="1"/>
  <c r="CA29" i="7" s="1"/>
  <c r="L29" i="7" s="1"/>
  <c r="C28" i="7"/>
  <c r="CG28" i="7" s="1"/>
  <c r="B23" i="7"/>
  <c r="B22" i="7"/>
  <c r="B21" i="7"/>
  <c r="B20" i="7"/>
  <c r="B19" i="7"/>
  <c r="Z16" i="7"/>
  <c r="U16" i="7"/>
  <c r="P16" i="7"/>
  <c r="K16" i="7"/>
  <c r="G16" i="7"/>
  <c r="Z15" i="7"/>
  <c r="U15" i="7"/>
  <c r="P15" i="7"/>
  <c r="K15" i="7"/>
  <c r="G15" i="7"/>
  <c r="Z14" i="7"/>
  <c r="U14" i="7"/>
  <c r="P14" i="7"/>
  <c r="K14" i="7"/>
  <c r="G14" i="7"/>
  <c r="G12" i="7" s="1"/>
  <c r="Z13" i="7"/>
  <c r="U13" i="7"/>
  <c r="U12" i="7" s="1"/>
  <c r="P13" i="7"/>
  <c r="P12" i="7" s="1"/>
  <c r="K13" i="7"/>
  <c r="K12" i="7" s="1"/>
  <c r="G13" i="7"/>
  <c r="AB12" i="7"/>
  <c r="AA12" i="7"/>
  <c r="Z12" i="7"/>
  <c r="Y12" i="7"/>
  <c r="X12" i="7"/>
  <c r="W12" i="7"/>
  <c r="V12" i="7"/>
  <c r="T12" i="7"/>
  <c r="S12" i="7"/>
  <c r="R12" i="7"/>
  <c r="Q12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A197" i="7" l="1"/>
  <c r="B197" i="7"/>
  <c r="CA28" i="7"/>
  <c r="L28" i="7" s="1"/>
  <c r="G85" i="8" l="1"/>
  <c r="F85" i="8"/>
  <c r="E85" i="8"/>
  <c r="D85" i="8"/>
  <c r="C85" i="8"/>
  <c r="CH84" i="8"/>
  <c r="CA84" i="8"/>
  <c r="H84" i="8"/>
  <c r="B84" i="8"/>
  <c r="CH83" i="8"/>
  <c r="CA83" i="8"/>
  <c r="H83" i="8"/>
  <c r="B83" i="8"/>
  <c r="CH82" i="8"/>
  <c r="CA82" i="8"/>
  <c r="H82" i="8"/>
  <c r="B82" i="8"/>
  <c r="CH81" i="8"/>
  <c r="CA81" i="8"/>
  <c r="H81" i="8"/>
  <c r="B81" i="8"/>
  <c r="CH80" i="8"/>
  <c r="CA80" i="8"/>
  <c r="H80" i="8"/>
  <c r="B80" i="8"/>
  <c r="CH79" i="8"/>
  <c r="CA79" i="8"/>
  <c r="H79" i="8"/>
  <c r="B79" i="8"/>
  <c r="CH78" i="8"/>
  <c r="CA78" i="8"/>
  <c r="H78" i="8"/>
  <c r="B78" i="8"/>
  <c r="B85" i="8" s="1"/>
  <c r="CG85" i="8" s="1"/>
  <c r="CA85" i="8" s="1"/>
  <c r="H85" i="8" s="1"/>
  <c r="I74" i="8"/>
  <c r="H74" i="8"/>
  <c r="G74" i="8"/>
  <c r="F74" i="8"/>
  <c r="E74" i="8"/>
  <c r="D74" i="8"/>
  <c r="C74" i="8"/>
  <c r="B74" i="8"/>
  <c r="CG73" i="8"/>
  <c r="CA73" i="8"/>
  <c r="J73" i="8"/>
  <c r="CG72" i="8"/>
  <c r="CA72" i="8"/>
  <c r="J72" i="8"/>
  <c r="CG71" i="8"/>
  <c r="CA71" i="8" s="1"/>
  <c r="J71" i="8" s="1"/>
  <c r="CG70" i="8"/>
  <c r="CA70" i="8"/>
  <c r="J70" i="8" s="1"/>
  <c r="CG69" i="8"/>
  <c r="CA69" i="8"/>
  <c r="J69" i="8"/>
  <c r="CG68" i="8"/>
  <c r="CA68" i="8"/>
  <c r="J68" i="8"/>
  <c r="CG67" i="8"/>
  <c r="CA67" i="8" s="1"/>
  <c r="J67" i="8" s="1"/>
  <c r="CG66" i="8"/>
  <c r="CA66" i="8"/>
  <c r="J66" i="8" s="1"/>
  <c r="CG65" i="8"/>
  <c r="CA65" i="8"/>
  <c r="J65" i="8"/>
  <c r="CG64" i="8"/>
  <c r="CA64" i="8"/>
  <c r="J64" i="8"/>
  <c r="CG63" i="8"/>
  <c r="CA63" i="8" s="1"/>
  <c r="J63" i="8" s="1"/>
  <c r="CG62" i="8"/>
  <c r="CA62" i="8"/>
  <c r="J62" i="8" s="1"/>
  <c r="J57" i="8"/>
  <c r="C57" i="8"/>
  <c r="J56" i="8"/>
  <c r="C56" i="8"/>
  <c r="J55" i="8"/>
  <c r="C55" i="8"/>
  <c r="J54" i="8"/>
  <c r="C54" i="8"/>
  <c r="CL53" i="8"/>
  <c r="CK53" i="8"/>
  <c r="CJ53" i="8"/>
  <c r="CI53" i="8"/>
  <c r="CH53" i="8"/>
  <c r="CG53" i="8"/>
  <c r="CF53" i="8"/>
  <c r="CE53" i="8"/>
  <c r="CD53" i="8"/>
  <c r="CC53" i="8"/>
  <c r="CB53" i="8"/>
  <c r="J53" i="8" s="1"/>
  <c r="CA53" i="8"/>
  <c r="C53" i="8"/>
  <c r="B50" i="8"/>
  <c r="B49" i="8"/>
  <c r="B48" i="8"/>
  <c r="CG34" i="8"/>
  <c r="CA34" i="8"/>
  <c r="L34" i="8" s="1"/>
  <c r="C34" i="8"/>
  <c r="CG33" i="8"/>
  <c r="CA33" i="8"/>
  <c r="L33" i="8" s="1"/>
  <c r="C33" i="8"/>
  <c r="CG32" i="8"/>
  <c r="CA32" i="8"/>
  <c r="L32" i="8" s="1"/>
  <c r="C32" i="8"/>
  <c r="CG31" i="8"/>
  <c r="CA31" i="8"/>
  <c r="L31" i="8" s="1"/>
  <c r="C31" i="8"/>
  <c r="CG30" i="8"/>
  <c r="CA30" i="8"/>
  <c r="L30" i="8" s="1"/>
  <c r="C30" i="8"/>
  <c r="CG29" i="8"/>
  <c r="CA29" i="8"/>
  <c r="L29" i="8" s="1"/>
  <c r="C29" i="8"/>
  <c r="CG28" i="8"/>
  <c r="CA28" i="8"/>
  <c r="L28" i="8" s="1"/>
  <c r="C28" i="8"/>
  <c r="B23" i="8"/>
  <c r="B22" i="8"/>
  <c r="B21" i="8"/>
  <c r="B20" i="8"/>
  <c r="B19" i="8"/>
  <c r="Z16" i="8"/>
  <c r="U16" i="8"/>
  <c r="P16" i="8"/>
  <c r="K16" i="8"/>
  <c r="G16" i="8"/>
  <c r="Z15" i="8"/>
  <c r="U15" i="8"/>
  <c r="P15" i="8"/>
  <c r="K15" i="8"/>
  <c r="G15" i="8"/>
  <c r="Z14" i="8"/>
  <c r="U14" i="8"/>
  <c r="P14" i="8"/>
  <c r="K14" i="8"/>
  <c r="G14" i="8"/>
  <c r="Z13" i="8"/>
  <c r="U13" i="8"/>
  <c r="U12" i="8" s="1"/>
  <c r="P13" i="8"/>
  <c r="K13" i="8"/>
  <c r="K12" i="8" s="1"/>
  <c r="G13" i="8"/>
  <c r="G12" i="8" s="1"/>
  <c r="AB12" i="8"/>
  <c r="Z12" i="8" s="1"/>
  <c r="AA12" i="8"/>
  <c r="Y12" i="8"/>
  <c r="X12" i="8"/>
  <c r="W12" i="8"/>
  <c r="V12" i="8"/>
  <c r="T12" i="8"/>
  <c r="S12" i="8"/>
  <c r="R12" i="8"/>
  <c r="Q12" i="8"/>
  <c r="P12" i="8"/>
  <c r="O12" i="8"/>
  <c r="N12" i="8"/>
  <c r="M12" i="8"/>
  <c r="L12" i="8"/>
  <c r="J12" i="8"/>
  <c r="I12" i="8"/>
  <c r="H12" i="8"/>
  <c r="F12" i="8"/>
  <c r="E12" i="8"/>
  <c r="D12" i="8"/>
  <c r="C12" i="8"/>
  <c r="B12" i="8"/>
  <c r="A5" i="8"/>
  <c r="A4" i="8"/>
  <c r="A3" i="8"/>
  <c r="A2" i="8"/>
  <c r="A197" i="8" l="1"/>
  <c r="B197" i="8"/>
  <c r="G85" i="9" l="1"/>
  <c r="F85" i="9"/>
  <c r="E85" i="9"/>
  <c r="D85" i="9"/>
  <c r="C85" i="9"/>
  <c r="CH84" i="9"/>
  <c r="CA84" i="9"/>
  <c r="H84" i="9"/>
  <c r="B84" i="9"/>
  <c r="CH83" i="9"/>
  <c r="CA83" i="9"/>
  <c r="H83" i="9"/>
  <c r="B83" i="9"/>
  <c r="CH82" i="9"/>
  <c r="CA82" i="9"/>
  <c r="H82" i="9"/>
  <c r="B82" i="9"/>
  <c r="CH81" i="9"/>
  <c r="CA81" i="9"/>
  <c r="H81" i="9"/>
  <c r="B81" i="9"/>
  <c r="CH80" i="9"/>
  <c r="CA80" i="9"/>
  <c r="H80" i="9"/>
  <c r="B80" i="9"/>
  <c r="CH79" i="9"/>
  <c r="CA79" i="9"/>
  <c r="H79" i="9"/>
  <c r="B79" i="9"/>
  <c r="CH78" i="9"/>
  <c r="CA78" i="9"/>
  <c r="H78" i="9"/>
  <c r="B78" i="9"/>
  <c r="B85" i="9" s="1"/>
  <c r="CG85" i="9" s="1"/>
  <c r="CA85" i="9" s="1"/>
  <c r="H85" i="9" s="1"/>
  <c r="I74" i="9"/>
  <c r="H74" i="9"/>
  <c r="G74" i="9"/>
  <c r="F74" i="9"/>
  <c r="E74" i="9"/>
  <c r="D74" i="9"/>
  <c r="C74" i="9"/>
  <c r="B74" i="9"/>
  <c r="CG73" i="9"/>
  <c r="CA73" i="9"/>
  <c r="J73" i="9"/>
  <c r="CG72" i="9"/>
  <c r="CA72" i="9"/>
  <c r="J72" i="9"/>
  <c r="CG71" i="9"/>
  <c r="CA71" i="9" s="1"/>
  <c r="J71" i="9" s="1"/>
  <c r="CG70" i="9"/>
  <c r="CA70" i="9"/>
  <c r="J70" i="9" s="1"/>
  <c r="CG69" i="9"/>
  <c r="CA69" i="9"/>
  <c r="J69" i="9"/>
  <c r="CG68" i="9"/>
  <c r="CA68" i="9"/>
  <c r="J68" i="9"/>
  <c r="CG67" i="9"/>
  <c r="CA67" i="9" s="1"/>
  <c r="J67" i="9" s="1"/>
  <c r="CG66" i="9"/>
  <c r="CA66" i="9"/>
  <c r="J66" i="9" s="1"/>
  <c r="CG65" i="9"/>
  <c r="CA65" i="9"/>
  <c r="J65" i="9"/>
  <c r="CG64" i="9"/>
  <c r="CA64" i="9"/>
  <c r="J64" i="9"/>
  <c r="CG63" i="9"/>
  <c r="CA63" i="9" s="1"/>
  <c r="J63" i="9" s="1"/>
  <c r="CG62" i="9"/>
  <c r="CA62" i="9"/>
  <c r="J62" i="9" s="1"/>
  <c r="J57" i="9"/>
  <c r="C57" i="9"/>
  <c r="J56" i="9"/>
  <c r="C56" i="9"/>
  <c r="J55" i="9"/>
  <c r="C55" i="9"/>
  <c r="J54" i="9"/>
  <c r="C54" i="9"/>
  <c r="CL53" i="9"/>
  <c r="CK53" i="9"/>
  <c r="CJ53" i="9"/>
  <c r="CI53" i="9"/>
  <c r="CH53" i="9"/>
  <c r="CG53" i="9"/>
  <c r="CF53" i="9"/>
  <c r="CE53" i="9"/>
  <c r="CD53" i="9"/>
  <c r="CC53" i="9"/>
  <c r="CB53" i="9"/>
  <c r="J53" i="9" s="1"/>
  <c r="CA53" i="9"/>
  <c r="C53" i="9"/>
  <c r="B50" i="9"/>
  <c r="B49" i="9"/>
  <c r="B48" i="9"/>
  <c r="CG34" i="9"/>
  <c r="CA34" i="9"/>
  <c r="L34" i="9" s="1"/>
  <c r="C34" i="9"/>
  <c r="CG33" i="9"/>
  <c r="CA33" i="9"/>
  <c r="L33" i="9" s="1"/>
  <c r="C33" i="9"/>
  <c r="CG32" i="9"/>
  <c r="CA32" i="9"/>
  <c r="L32" i="9" s="1"/>
  <c r="C32" i="9"/>
  <c r="CG31" i="9"/>
  <c r="CA31" i="9"/>
  <c r="L31" i="9" s="1"/>
  <c r="C31" i="9"/>
  <c r="CG30" i="9"/>
  <c r="CA30" i="9"/>
  <c r="L30" i="9" s="1"/>
  <c r="C30" i="9"/>
  <c r="CG29" i="9"/>
  <c r="CA29" i="9"/>
  <c r="L29" i="9" s="1"/>
  <c r="C29" i="9"/>
  <c r="CG28" i="9"/>
  <c r="CA28" i="9"/>
  <c r="L28" i="9" s="1"/>
  <c r="C28" i="9"/>
  <c r="B23" i="9"/>
  <c r="B22" i="9"/>
  <c r="B21" i="9"/>
  <c r="B20" i="9"/>
  <c r="B19" i="9"/>
  <c r="Z16" i="9"/>
  <c r="U16" i="9"/>
  <c r="P16" i="9"/>
  <c r="K16" i="9"/>
  <c r="G16" i="9"/>
  <c r="Z15" i="9"/>
  <c r="U15" i="9"/>
  <c r="P15" i="9"/>
  <c r="K15" i="9"/>
  <c r="G15" i="9"/>
  <c r="Z14" i="9"/>
  <c r="U14" i="9"/>
  <c r="P14" i="9"/>
  <c r="K14" i="9"/>
  <c r="G14" i="9"/>
  <c r="Z13" i="9"/>
  <c r="U13" i="9"/>
  <c r="U12" i="9" s="1"/>
  <c r="P13" i="9"/>
  <c r="K13" i="9"/>
  <c r="K12" i="9" s="1"/>
  <c r="G13" i="9"/>
  <c r="G12" i="9" s="1"/>
  <c r="AB12" i="9"/>
  <c r="Z12" i="9" s="1"/>
  <c r="AA12" i="9"/>
  <c r="Y12" i="9"/>
  <c r="X12" i="9"/>
  <c r="W12" i="9"/>
  <c r="V12" i="9"/>
  <c r="T12" i="9"/>
  <c r="S12" i="9"/>
  <c r="R12" i="9"/>
  <c r="Q12" i="9"/>
  <c r="P12" i="9"/>
  <c r="O12" i="9"/>
  <c r="N12" i="9"/>
  <c r="M12" i="9"/>
  <c r="L12" i="9"/>
  <c r="J12" i="9"/>
  <c r="I12" i="9"/>
  <c r="H12" i="9"/>
  <c r="F12" i="9"/>
  <c r="E12" i="9"/>
  <c r="D12" i="9"/>
  <c r="C12" i="9"/>
  <c r="B12" i="9"/>
  <c r="A5" i="9"/>
  <c r="A4" i="9"/>
  <c r="A3" i="9"/>
  <c r="A2" i="9"/>
  <c r="A197" i="9" l="1"/>
  <c r="B197" i="9"/>
  <c r="G85" i="10" l="1"/>
  <c r="F85" i="10"/>
  <c r="E85" i="10"/>
  <c r="D85" i="10"/>
  <c r="C85" i="10"/>
  <c r="CH84" i="10"/>
  <c r="CA84" i="10"/>
  <c r="H84" i="10"/>
  <c r="B84" i="10"/>
  <c r="CH83" i="10"/>
  <c r="CA83" i="10"/>
  <c r="H83" i="10"/>
  <c r="B83" i="10"/>
  <c r="CH82" i="10"/>
  <c r="CA82" i="10"/>
  <c r="H82" i="10"/>
  <c r="B82" i="10"/>
  <c r="CH81" i="10"/>
  <c r="CA81" i="10"/>
  <c r="H81" i="10"/>
  <c r="B81" i="10"/>
  <c r="CH80" i="10"/>
  <c r="CA80" i="10"/>
  <c r="H80" i="10"/>
  <c r="B80" i="10"/>
  <c r="CH79" i="10"/>
  <c r="CA79" i="10"/>
  <c r="H79" i="10"/>
  <c r="B79" i="10"/>
  <c r="CH78" i="10"/>
  <c r="CA78" i="10"/>
  <c r="H78" i="10"/>
  <c r="B78" i="10"/>
  <c r="B85" i="10" s="1"/>
  <c r="CG85" i="10" s="1"/>
  <c r="CA85" i="10" s="1"/>
  <c r="H85" i="10" s="1"/>
  <c r="I74" i="10"/>
  <c r="H74" i="10"/>
  <c r="G74" i="10"/>
  <c r="F74" i="10"/>
  <c r="E74" i="10"/>
  <c r="D74" i="10"/>
  <c r="C74" i="10"/>
  <c r="B74" i="10"/>
  <c r="CG73" i="10"/>
  <c r="CA73" i="10"/>
  <c r="J73" i="10"/>
  <c r="CG72" i="10"/>
  <c r="CA72" i="10"/>
  <c r="J72" i="10"/>
  <c r="CG71" i="10"/>
  <c r="CA71" i="10" s="1"/>
  <c r="J71" i="10" s="1"/>
  <c r="CG70" i="10"/>
  <c r="CA70" i="10"/>
  <c r="J70" i="10" s="1"/>
  <c r="CG69" i="10"/>
  <c r="CA69" i="10"/>
  <c r="J69" i="10"/>
  <c r="CG68" i="10"/>
  <c r="CA68" i="10"/>
  <c r="J68" i="10"/>
  <c r="CG67" i="10"/>
  <c r="CA67" i="10" s="1"/>
  <c r="J67" i="10" s="1"/>
  <c r="CG66" i="10"/>
  <c r="CA66" i="10"/>
  <c r="J66" i="10" s="1"/>
  <c r="CG65" i="10"/>
  <c r="CA65" i="10"/>
  <c r="J65" i="10"/>
  <c r="CG64" i="10"/>
  <c r="CA64" i="10"/>
  <c r="J64" i="10"/>
  <c r="CG63" i="10"/>
  <c r="CA63" i="10" s="1"/>
  <c r="J63" i="10" s="1"/>
  <c r="CG62" i="10"/>
  <c r="CA62" i="10"/>
  <c r="J62" i="10" s="1"/>
  <c r="J57" i="10"/>
  <c r="C57" i="10"/>
  <c r="J56" i="10"/>
  <c r="C56" i="10"/>
  <c r="J55" i="10"/>
  <c r="C55" i="10"/>
  <c r="J54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J53" i="10" s="1"/>
  <c r="CA53" i="10"/>
  <c r="C53" i="10"/>
  <c r="B50" i="10"/>
  <c r="B49" i="10"/>
  <c r="B48" i="10"/>
  <c r="CG34" i="10"/>
  <c r="CA34" i="10"/>
  <c r="L34" i="10" s="1"/>
  <c r="C34" i="10"/>
  <c r="CG33" i="10"/>
  <c r="CA33" i="10"/>
  <c r="L33" i="10" s="1"/>
  <c r="C33" i="10"/>
  <c r="CG32" i="10"/>
  <c r="CA32" i="10"/>
  <c r="L32" i="10" s="1"/>
  <c r="C32" i="10"/>
  <c r="CG31" i="10"/>
  <c r="CA31" i="10"/>
  <c r="L31" i="10" s="1"/>
  <c r="C31" i="10"/>
  <c r="CG30" i="10"/>
  <c r="CA30" i="10"/>
  <c r="L30" i="10" s="1"/>
  <c r="C30" i="10"/>
  <c r="CG29" i="10"/>
  <c r="CA29" i="10"/>
  <c r="L29" i="10" s="1"/>
  <c r="C29" i="10"/>
  <c r="CG28" i="10"/>
  <c r="B197" i="10" s="1"/>
  <c r="CA28" i="10"/>
  <c r="L28" i="10" s="1"/>
  <c r="C28" i="10"/>
  <c r="B23" i="10"/>
  <c r="B22" i="10"/>
  <c r="B21" i="10"/>
  <c r="B20" i="10"/>
  <c r="B19" i="10"/>
  <c r="Z16" i="10"/>
  <c r="U16" i="10"/>
  <c r="P16" i="10"/>
  <c r="K16" i="10"/>
  <c r="G16" i="10"/>
  <c r="Z15" i="10"/>
  <c r="U15" i="10"/>
  <c r="P15" i="10"/>
  <c r="K15" i="10"/>
  <c r="G15" i="10"/>
  <c r="Z14" i="10"/>
  <c r="U14" i="10"/>
  <c r="P14" i="10"/>
  <c r="K14" i="10"/>
  <c r="G14" i="10"/>
  <c r="Z13" i="10"/>
  <c r="U13" i="10"/>
  <c r="U12" i="10" s="1"/>
  <c r="P13" i="10"/>
  <c r="K13" i="10"/>
  <c r="K12" i="10" s="1"/>
  <c r="G13" i="10"/>
  <c r="G12" i="10" s="1"/>
  <c r="AB12" i="10"/>
  <c r="Z12" i="10" s="1"/>
  <c r="AA12" i="10"/>
  <c r="Y12" i="10"/>
  <c r="X12" i="10"/>
  <c r="W12" i="10"/>
  <c r="V12" i="10"/>
  <c r="T12" i="10"/>
  <c r="S12" i="10"/>
  <c r="R12" i="10"/>
  <c r="Q12" i="10"/>
  <c r="P12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7" i="10" l="1"/>
  <c r="G85" i="11" l="1"/>
  <c r="F85" i="11"/>
  <c r="E85" i="11"/>
  <c r="D85" i="11"/>
  <c r="C85" i="11"/>
  <c r="CH84" i="11"/>
  <c r="CA84" i="11" s="1"/>
  <c r="H84" i="11" s="1"/>
  <c r="B84" i="11"/>
  <c r="CH83" i="11"/>
  <c r="CA83" i="11" s="1"/>
  <c r="H83" i="11" s="1"/>
  <c r="B83" i="11"/>
  <c r="CH82" i="11"/>
  <c r="CA82" i="11" s="1"/>
  <c r="H82" i="11" s="1"/>
  <c r="B82" i="11"/>
  <c r="CH81" i="11"/>
  <c r="CA81" i="11" s="1"/>
  <c r="H81" i="11" s="1"/>
  <c r="B81" i="11"/>
  <c r="CH80" i="11"/>
  <c r="CA80" i="11" s="1"/>
  <c r="H80" i="11" s="1"/>
  <c r="B80" i="11"/>
  <c r="CH79" i="11"/>
  <c r="CA79" i="11" s="1"/>
  <c r="H79" i="11" s="1"/>
  <c r="B79" i="11"/>
  <c r="CH78" i="11"/>
  <c r="CA78" i="11" s="1"/>
  <c r="H78" i="11" s="1"/>
  <c r="B78" i="11"/>
  <c r="B85" i="11" s="1"/>
  <c r="CG85" i="11" s="1"/>
  <c r="CA85" i="11" s="1"/>
  <c r="H85" i="11" s="1"/>
  <c r="I74" i="11"/>
  <c r="H74" i="11"/>
  <c r="G74" i="11"/>
  <c r="F74" i="11"/>
  <c r="E74" i="11"/>
  <c r="D74" i="11"/>
  <c r="C74" i="11"/>
  <c r="B74" i="11"/>
  <c r="CG73" i="11"/>
  <c r="CA73" i="11" s="1"/>
  <c r="CG72" i="11"/>
  <c r="CA72" i="11"/>
  <c r="CG71" i="11"/>
  <c r="CA71" i="11" s="1"/>
  <c r="CG70" i="11"/>
  <c r="CA70" i="11"/>
  <c r="CG69" i="11"/>
  <c r="CA69" i="11" s="1"/>
  <c r="CG68" i="11"/>
  <c r="CA68" i="11"/>
  <c r="CG67" i="11"/>
  <c r="CA67" i="11" s="1"/>
  <c r="CG66" i="11"/>
  <c r="CA66" i="11"/>
  <c r="CG65" i="11"/>
  <c r="CA65" i="11" s="1"/>
  <c r="CG64" i="11"/>
  <c r="CA64" i="11"/>
  <c r="CG63" i="11"/>
  <c r="CA63" i="11" s="1"/>
  <c r="CG62" i="11"/>
  <c r="CA62" i="11"/>
  <c r="J57" i="11"/>
  <c r="C57" i="11"/>
  <c r="J56" i="11"/>
  <c r="C56" i="11"/>
  <c r="J55" i="11"/>
  <c r="C55" i="11"/>
  <c r="J54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J53" i="11" s="1"/>
  <c r="CA53" i="11"/>
  <c r="C53" i="11"/>
  <c r="B50" i="11"/>
  <c r="B49" i="11"/>
  <c r="B48" i="11"/>
  <c r="C34" i="11"/>
  <c r="CG34" i="11" s="1"/>
  <c r="CA34" i="11" s="1"/>
  <c r="L34" i="11" s="1"/>
  <c r="C33" i="11"/>
  <c r="CG33" i="11" s="1"/>
  <c r="CA33" i="11" s="1"/>
  <c r="L33" i="11" s="1"/>
  <c r="C32" i="11"/>
  <c r="CG32" i="11" s="1"/>
  <c r="CA32" i="11" s="1"/>
  <c r="L32" i="11" s="1"/>
  <c r="C31" i="11"/>
  <c r="CG31" i="11" s="1"/>
  <c r="CA31" i="11" s="1"/>
  <c r="L31" i="11" s="1"/>
  <c r="C30" i="11"/>
  <c r="CG30" i="11" s="1"/>
  <c r="CA30" i="11" s="1"/>
  <c r="L30" i="11" s="1"/>
  <c r="C29" i="11"/>
  <c r="CG29" i="11" s="1"/>
  <c r="CA29" i="11" s="1"/>
  <c r="L29" i="11" s="1"/>
  <c r="C28" i="11"/>
  <c r="CG28" i="11" s="1"/>
  <c r="B23" i="11"/>
  <c r="B22" i="11"/>
  <c r="B21" i="11"/>
  <c r="B20" i="11"/>
  <c r="B19" i="11"/>
  <c r="Z16" i="11"/>
  <c r="U16" i="11"/>
  <c r="P16" i="11"/>
  <c r="K16" i="11"/>
  <c r="G16" i="11"/>
  <c r="Z15" i="11"/>
  <c r="U15" i="11"/>
  <c r="P15" i="11"/>
  <c r="K15" i="11"/>
  <c r="G15" i="11"/>
  <c r="Z14" i="11"/>
  <c r="U14" i="11"/>
  <c r="P14" i="11"/>
  <c r="K14" i="11"/>
  <c r="G14" i="11"/>
  <c r="G12" i="11" s="1"/>
  <c r="Z13" i="11"/>
  <c r="U13" i="11"/>
  <c r="U12" i="11" s="1"/>
  <c r="P13" i="11"/>
  <c r="K13" i="11"/>
  <c r="K12" i="11" s="1"/>
  <c r="G13" i="11"/>
  <c r="AB12" i="11"/>
  <c r="Z12" i="11" s="1"/>
  <c r="AA12" i="11"/>
  <c r="Y12" i="11"/>
  <c r="X12" i="11"/>
  <c r="W12" i="11"/>
  <c r="V12" i="11"/>
  <c r="T12" i="11"/>
  <c r="S12" i="11"/>
  <c r="R12" i="11"/>
  <c r="Q12" i="11"/>
  <c r="P12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197" i="11" s="1"/>
  <c r="A5" i="11"/>
  <c r="A4" i="11"/>
  <c r="A3" i="11"/>
  <c r="A2" i="11"/>
  <c r="B197" i="11" l="1"/>
  <c r="CA28" i="11"/>
  <c r="L28" i="11" s="1"/>
  <c r="G85" i="12" l="1"/>
  <c r="F85" i="12"/>
  <c r="E85" i="12"/>
  <c r="D85" i="12"/>
  <c r="C85" i="12"/>
  <c r="CH84" i="12"/>
  <c r="CA84" i="12" s="1"/>
  <c r="H84" i="12" s="1"/>
  <c r="B84" i="12"/>
  <c r="CH83" i="12"/>
  <c r="CA83" i="12" s="1"/>
  <c r="H83" i="12" s="1"/>
  <c r="B83" i="12"/>
  <c r="CH82" i="12"/>
  <c r="CA82" i="12" s="1"/>
  <c r="H82" i="12" s="1"/>
  <c r="B82" i="12"/>
  <c r="CH81" i="12"/>
  <c r="CA81" i="12" s="1"/>
  <c r="H81" i="12" s="1"/>
  <c r="B81" i="12"/>
  <c r="CH80" i="12"/>
  <c r="CA80" i="12" s="1"/>
  <c r="H80" i="12" s="1"/>
  <c r="B80" i="12"/>
  <c r="CH79" i="12"/>
  <c r="CA79" i="12" s="1"/>
  <c r="H79" i="12" s="1"/>
  <c r="B79" i="12"/>
  <c r="CH78" i="12"/>
  <c r="CA78" i="12" s="1"/>
  <c r="H78" i="12" s="1"/>
  <c r="B78" i="12"/>
  <c r="B85" i="12" s="1"/>
  <c r="CG85" i="12" s="1"/>
  <c r="CA85" i="12" s="1"/>
  <c r="H85" i="12" s="1"/>
  <c r="I74" i="12"/>
  <c r="H74" i="12"/>
  <c r="G74" i="12"/>
  <c r="F74" i="12"/>
  <c r="E74" i="12"/>
  <c r="D74" i="12"/>
  <c r="C74" i="12"/>
  <c r="B74" i="12"/>
  <c r="CG73" i="12"/>
  <c r="CA73" i="12" s="1"/>
  <c r="CG72" i="12"/>
  <c r="CA72" i="12"/>
  <c r="CG71" i="12"/>
  <c r="CA71" i="12" s="1"/>
  <c r="CG70" i="12"/>
  <c r="CA70" i="12"/>
  <c r="CG69" i="12"/>
  <c r="CA69" i="12" s="1"/>
  <c r="CG68" i="12"/>
  <c r="CA68" i="12"/>
  <c r="CG67" i="12"/>
  <c r="CA67" i="12" s="1"/>
  <c r="CG66" i="12"/>
  <c r="CA66" i="12"/>
  <c r="CG65" i="12"/>
  <c r="CA65" i="12" s="1"/>
  <c r="CG64" i="12"/>
  <c r="CA64" i="12"/>
  <c r="CG63" i="12"/>
  <c r="CA63" i="12" s="1"/>
  <c r="CG62" i="12"/>
  <c r="CA62" i="12"/>
  <c r="J57" i="12"/>
  <c r="C57" i="12"/>
  <c r="J56" i="12"/>
  <c r="C56" i="12"/>
  <c r="J55" i="12"/>
  <c r="C55" i="12"/>
  <c r="J54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J53" i="12" s="1"/>
  <c r="CA53" i="12"/>
  <c r="C53" i="12"/>
  <c r="B50" i="12"/>
  <c r="B49" i="12"/>
  <c r="B48" i="12"/>
  <c r="C34" i="12"/>
  <c r="CG34" i="12" s="1"/>
  <c r="CA34" i="12" s="1"/>
  <c r="L34" i="12" s="1"/>
  <c r="C33" i="12"/>
  <c r="CG33" i="12" s="1"/>
  <c r="CA33" i="12" s="1"/>
  <c r="L33" i="12" s="1"/>
  <c r="C32" i="12"/>
  <c r="CG32" i="12" s="1"/>
  <c r="CA32" i="12" s="1"/>
  <c r="L32" i="12" s="1"/>
  <c r="C31" i="12"/>
  <c r="CG31" i="12" s="1"/>
  <c r="CA31" i="12" s="1"/>
  <c r="L31" i="12" s="1"/>
  <c r="C30" i="12"/>
  <c r="CG30" i="12" s="1"/>
  <c r="CA30" i="12" s="1"/>
  <c r="L30" i="12" s="1"/>
  <c r="C29" i="12"/>
  <c r="CG29" i="12" s="1"/>
  <c r="CA29" i="12" s="1"/>
  <c r="L29" i="12" s="1"/>
  <c r="C28" i="12"/>
  <c r="CG28" i="12" s="1"/>
  <c r="B23" i="12"/>
  <c r="B22" i="12"/>
  <c r="B21" i="12"/>
  <c r="B20" i="12"/>
  <c r="B19" i="12"/>
  <c r="Z16" i="12"/>
  <c r="U16" i="12"/>
  <c r="P16" i="12"/>
  <c r="K16" i="12"/>
  <c r="G16" i="12"/>
  <c r="Z15" i="12"/>
  <c r="U15" i="12"/>
  <c r="P15" i="12"/>
  <c r="K15" i="12"/>
  <c r="G15" i="12"/>
  <c r="Z14" i="12"/>
  <c r="U14" i="12"/>
  <c r="P14" i="12"/>
  <c r="K14" i="12"/>
  <c r="G14" i="12"/>
  <c r="Z13" i="12"/>
  <c r="U13" i="12"/>
  <c r="U12" i="12" s="1"/>
  <c r="P13" i="12"/>
  <c r="K13" i="12"/>
  <c r="K12" i="12" s="1"/>
  <c r="G13" i="12"/>
  <c r="G12" i="12" s="1"/>
  <c r="AB12" i="12"/>
  <c r="AA12" i="12"/>
  <c r="Z12" i="12"/>
  <c r="Y12" i="12"/>
  <c r="X12" i="12"/>
  <c r="W12" i="12"/>
  <c r="V12" i="12"/>
  <c r="T12" i="12"/>
  <c r="S12" i="12"/>
  <c r="R12" i="12"/>
  <c r="Q12" i="12"/>
  <c r="P12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B197" i="12" l="1"/>
  <c r="CA28" i="12"/>
  <c r="L28" i="12" s="1"/>
  <c r="A197" i="12"/>
  <c r="D13" i="1" l="1"/>
  <c r="D14" i="1"/>
  <c r="D15" i="1"/>
  <c r="D16" i="1"/>
  <c r="C13" i="1"/>
  <c r="C14" i="1"/>
  <c r="C15" i="1"/>
  <c r="C16" i="1"/>
  <c r="B14" i="1"/>
  <c r="B15" i="1"/>
  <c r="B16" i="1"/>
  <c r="B13" i="1"/>
  <c r="F16" i="1" l="1"/>
  <c r="E16" i="1"/>
  <c r="F15" i="1"/>
  <c r="E15" i="1"/>
  <c r="F14" i="1"/>
  <c r="E14" i="1"/>
  <c r="F13" i="1"/>
  <c r="E13" i="1"/>
  <c r="G85" i="4" l="1"/>
  <c r="F85" i="4"/>
  <c r="E85" i="4"/>
  <c r="D85" i="4"/>
  <c r="C85" i="4"/>
  <c r="B84" i="4"/>
  <c r="CH84" i="4" s="1"/>
  <c r="CA84" i="4" s="1"/>
  <c r="H84" i="4" s="1"/>
  <c r="B83" i="4"/>
  <c r="CH83" i="4" s="1"/>
  <c r="CA83" i="4" s="1"/>
  <c r="H83" i="4" s="1"/>
  <c r="B82" i="4"/>
  <c r="CH82" i="4" s="1"/>
  <c r="CA82" i="4" s="1"/>
  <c r="H82" i="4" s="1"/>
  <c r="B81" i="4"/>
  <c r="CH81" i="4" s="1"/>
  <c r="CA81" i="4" s="1"/>
  <c r="H81" i="4" s="1"/>
  <c r="B80" i="4"/>
  <c r="CH80" i="4" s="1"/>
  <c r="CA80" i="4" s="1"/>
  <c r="H80" i="4" s="1"/>
  <c r="B79" i="4"/>
  <c r="CH79" i="4" s="1"/>
  <c r="CA79" i="4" s="1"/>
  <c r="H79" i="4" s="1"/>
  <c r="B78" i="4"/>
  <c r="I74" i="4"/>
  <c r="H74" i="4"/>
  <c r="G74" i="4"/>
  <c r="F74" i="4"/>
  <c r="E74" i="4"/>
  <c r="D74" i="4"/>
  <c r="C74" i="4"/>
  <c r="B74" i="4"/>
  <c r="CG73" i="4"/>
  <c r="CA73" i="4" s="1"/>
  <c r="J73" i="4" s="1"/>
  <c r="CG72" i="4"/>
  <c r="CA72" i="4" s="1"/>
  <c r="J72" i="4" s="1"/>
  <c r="CG71" i="4"/>
  <c r="CA71" i="4" s="1"/>
  <c r="J71" i="4" s="1"/>
  <c r="CG70" i="4"/>
  <c r="CA70" i="4"/>
  <c r="J70" i="4" s="1"/>
  <c r="CG69" i="4"/>
  <c r="CA69" i="4" s="1"/>
  <c r="J69" i="4" s="1"/>
  <c r="CG68" i="4"/>
  <c r="CA68" i="4" s="1"/>
  <c r="J68" i="4" s="1"/>
  <c r="CG67" i="4"/>
  <c r="CA67" i="4" s="1"/>
  <c r="J67" i="4" s="1"/>
  <c r="CG66" i="4"/>
  <c r="CA66" i="4" s="1"/>
  <c r="J66" i="4" s="1"/>
  <c r="CG65" i="4"/>
  <c r="CA65" i="4" s="1"/>
  <c r="J65" i="4" s="1"/>
  <c r="CG64" i="4"/>
  <c r="CA64" i="4" s="1"/>
  <c r="J64" i="4" s="1"/>
  <c r="CG63" i="4"/>
  <c r="CA63" i="4" s="1"/>
  <c r="J63" i="4" s="1"/>
  <c r="CG62" i="4"/>
  <c r="CA62" i="4"/>
  <c r="J62" i="4" s="1"/>
  <c r="J57" i="4"/>
  <c r="C57" i="4"/>
  <c r="J56" i="4"/>
  <c r="C56" i="4"/>
  <c r="J55" i="4"/>
  <c r="C55" i="4"/>
  <c r="J54" i="4"/>
  <c r="C54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J53" i="4" s="1"/>
  <c r="C53" i="4"/>
  <c r="B50" i="4"/>
  <c r="B49" i="4"/>
  <c r="B48" i="4"/>
  <c r="C34" i="4"/>
  <c r="CG34" i="4" s="1"/>
  <c r="CA34" i="4" s="1"/>
  <c r="L34" i="4" s="1"/>
  <c r="C33" i="4"/>
  <c r="CG33" i="4" s="1"/>
  <c r="CA33" i="4" s="1"/>
  <c r="L33" i="4" s="1"/>
  <c r="C32" i="4"/>
  <c r="CG32" i="4" s="1"/>
  <c r="CA32" i="4" s="1"/>
  <c r="L32" i="4" s="1"/>
  <c r="C31" i="4"/>
  <c r="CG31" i="4" s="1"/>
  <c r="CA31" i="4" s="1"/>
  <c r="L31" i="4" s="1"/>
  <c r="C30" i="4"/>
  <c r="CG30" i="4" s="1"/>
  <c r="CA30" i="4" s="1"/>
  <c r="L30" i="4" s="1"/>
  <c r="C29" i="4"/>
  <c r="CG29" i="4" s="1"/>
  <c r="CA29" i="4" s="1"/>
  <c r="L29" i="4" s="1"/>
  <c r="C28" i="4"/>
  <c r="CG28" i="4" s="1"/>
  <c r="B23" i="4"/>
  <c r="B22" i="4"/>
  <c r="B21" i="4"/>
  <c r="B20" i="4"/>
  <c r="B19" i="4"/>
  <c r="Z16" i="4"/>
  <c r="U16" i="4"/>
  <c r="P16" i="4"/>
  <c r="K16" i="4"/>
  <c r="G16" i="4"/>
  <c r="Z15" i="4"/>
  <c r="U15" i="4"/>
  <c r="P15" i="4"/>
  <c r="K15" i="4"/>
  <c r="G15" i="4"/>
  <c r="Z14" i="4"/>
  <c r="U14" i="4"/>
  <c r="P14" i="4"/>
  <c r="K14" i="4"/>
  <c r="G14" i="4"/>
  <c r="Z13" i="4"/>
  <c r="U13" i="4"/>
  <c r="P13" i="4"/>
  <c r="K13" i="4"/>
  <c r="G13" i="4"/>
  <c r="AB12" i="4"/>
  <c r="AA12" i="4"/>
  <c r="Z12" i="4"/>
  <c r="Y12" i="4"/>
  <c r="X12" i="4"/>
  <c r="W12" i="4"/>
  <c r="V12" i="4"/>
  <c r="T12" i="4"/>
  <c r="S12" i="4"/>
  <c r="R12" i="4"/>
  <c r="Q12" i="4"/>
  <c r="P12" i="4"/>
  <c r="O12" i="4"/>
  <c r="N12" i="4"/>
  <c r="M12" i="4"/>
  <c r="L12" i="4"/>
  <c r="J12" i="4"/>
  <c r="I12" i="4"/>
  <c r="H12" i="4"/>
  <c r="F12" i="4"/>
  <c r="E12" i="4"/>
  <c r="D12" i="4"/>
  <c r="C12" i="4"/>
  <c r="B12" i="4"/>
  <c r="A5" i="4"/>
  <c r="A4" i="4"/>
  <c r="A3" i="4"/>
  <c r="A2" i="4"/>
  <c r="K12" i="4" l="1"/>
  <c r="U12" i="4"/>
  <c r="B85" i="4"/>
  <c r="CG85" i="4" s="1"/>
  <c r="CA85" i="4" s="1"/>
  <c r="H85" i="4" s="1"/>
  <c r="G12" i="4"/>
  <c r="A197" i="4" s="1"/>
  <c r="B197" i="4"/>
  <c r="CA28" i="4"/>
  <c r="L28" i="4" s="1"/>
  <c r="CH78" i="4"/>
  <c r="CA78" i="4" s="1"/>
  <c r="H78" i="4" s="1"/>
  <c r="G85" i="3" l="1"/>
  <c r="F85" i="3"/>
  <c r="E85" i="3"/>
  <c r="D85" i="3"/>
  <c r="C85" i="3"/>
  <c r="B84" i="3"/>
  <c r="CH84" i="3" s="1"/>
  <c r="CA84" i="3" s="1"/>
  <c r="H84" i="3" s="1"/>
  <c r="B83" i="3"/>
  <c r="CH83" i="3" s="1"/>
  <c r="CA83" i="3" s="1"/>
  <c r="H83" i="3" s="1"/>
  <c r="B82" i="3"/>
  <c r="CH82" i="3" s="1"/>
  <c r="CA82" i="3" s="1"/>
  <c r="H82" i="3" s="1"/>
  <c r="B81" i="3"/>
  <c r="CH81" i="3" s="1"/>
  <c r="CA81" i="3" s="1"/>
  <c r="H81" i="3" s="1"/>
  <c r="B80" i="3"/>
  <c r="CH80" i="3" s="1"/>
  <c r="CA80" i="3" s="1"/>
  <c r="H80" i="3" s="1"/>
  <c r="B79" i="3"/>
  <c r="CH79" i="3" s="1"/>
  <c r="CA79" i="3" s="1"/>
  <c r="H79" i="3" s="1"/>
  <c r="B78" i="3"/>
  <c r="I74" i="3"/>
  <c r="H74" i="3"/>
  <c r="G74" i="3"/>
  <c r="F74" i="3"/>
  <c r="E74" i="3"/>
  <c r="D74" i="3"/>
  <c r="C74" i="3"/>
  <c r="B74" i="3"/>
  <c r="CG73" i="3"/>
  <c r="CA73" i="3" s="1"/>
  <c r="J73" i="3" s="1"/>
  <c r="CG72" i="3"/>
  <c r="CA72" i="3"/>
  <c r="J72" i="3" s="1"/>
  <c r="CG71" i="3"/>
  <c r="CA71" i="3" s="1"/>
  <c r="J71" i="3" s="1"/>
  <c r="CG70" i="3"/>
  <c r="CA70" i="3"/>
  <c r="J70" i="3" s="1"/>
  <c r="CG69" i="3"/>
  <c r="CA69" i="3" s="1"/>
  <c r="J69" i="3" s="1"/>
  <c r="CG68" i="3"/>
  <c r="CA68" i="3"/>
  <c r="J68" i="3" s="1"/>
  <c r="CG67" i="3"/>
  <c r="CA67" i="3" s="1"/>
  <c r="J67" i="3" s="1"/>
  <c r="CG66" i="3"/>
  <c r="CA66" i="3" s="1"/>
  <c r="J66" i="3" s="1"/>
  <c r="CG65" i="3"/>
  <c r="CA65" i="3" s="1"/>
  <c r="J65" i="3" s="1"/>
  <c r="CG64" i="3"/>
  <c r="CA64" i="3" s="1"/>
  <c r="J64" i="3" s="1"/>
  <c r="CG63" i="3"/>
  <c r="CA63" i="3" s="1"/>
  <c r="J63" i="3" s="1"/>
  <c r="CG62" i="3"/>
  <c r="CA62" i="3"/>
  <c r="J62" i="3" s="1"/>
  <c r="J57" i="3"/>
  <c r="C57" i="3"/>
  <c r="J56" i="3"/>
  <c r="C56" i="3"/>
  <c r="J55" i="3"/>
  <c r="C55" i="3"/>
  <c r="J54" i="3"/>
  <c r="C54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J53" i="3" s="1"/>
  <c r="C53" i="3"/>
  <c r="B50" i="3"/>
  <c r="B49" i="3"/>
  <c r="B48" i="3"/>
  <c r="C34" i="3"/>
  <c r="CG34" i="3" s="1"/>
  <c r="CA34" i="3" s="1"/>
  <c r="L34" i="3" s="1"/>
  <c r="C33" i="3"/>
  <c r="CG33" i="3" s="1"/>
  <c r="CA33" i="3" s="1"/>
  <c r="L33" i="3" s="1"/>
  <c r="C32" i="3"/>
  <c r="CG32" i="3" s="1"/>
  <c r="CA32" i="3" s="1"/>
  <c r="L32" i="3" s="1"/>
  <c r="C31" i="3"/>
  <c r="CG31" i="3" s="1"/>
  <c r="CA31" i="3" s="1"/>
  <c r="L31" i="3" s="1"/>
  <c r="C30" i="3"/>
  <c r="CG30" i="3" s="1"/>
  <c r="CA30" i="3" s="1"/>
  <c r="L30" i="3" s="1"/>
  <c r="C29" i="3"/>
  <c r="CG29" i="3" s="1"/>
  <c r="CA29" i="3" s="1"/>
  <c r="L29" i="3" s="1"/>
  <c r="C28" i="3"/>
  <c r="CG28" i="3" s="1"/>
  <c r="B23" i="3"/>
  <c r="B22" i="3"/>
  <c r="B21" i="3"/>
  <c r="B20" i="3"/>
  <c r="B19" i="3"/>
  <c r="Z16" i="3"/>
  <c r="U16" i="3"/>
  <c r="P16" i="3"/>
  <c r="P12" i="3" s="1"/>
  <c r="K16" i="3"/>
  <c r="G16" i="3"/>
  <c r="Z15" i="3"/>
  <c r="U15" i="3"/>
  <c r="P15" i="3"/>
  <c r="K15" i="3"/>
  <c r="G15" i="3"/>
  <c r="Z14" i="3"/>
  <c r="U14" i="3"/>
  <c r="P14" i="3"/>
  <c r="K14" i="3"/>
  <c r="G14" i="3"/>
  <c r="G12" i="3" s="1"/>
  <c r="Z13" i="3"/>
  <c r="U13" i="3"/>
  <c r="P13" i="3"/>
  <c r="K13" i="3"/>
  <c r="K12" i="3" s="1"/>
  <c r="G13" i="3"/>
  <c r="AB12" i="3"/>
  <c r="AA12" i="3"/>
  <c r="Z12" i="3"/>
  <c r="Y12" i="3"/>
  <c r="X12" i="3"/>
  <c r="W12" i="3"/>
  <c r="V12" i="3"/>
  <c r="T12" i="3"/>
  <c r="S12" i="3"/>
  <c r="R12" i="3"/>
  <c r="Q12" i="3"/>
  <c r="O12" i="3"/>
  <c r="N12" i="3"/>
  <c r="M12" i="3"/>
  <c r="L12" i="3"/>
  <c r="J12" i="3"/>
  <c r="I12" i="3"/>
  <c r="H12" i="3"/>
  <c r="F12" i="3"/>
  <c r="E12" i="3"/>
  <c r="D12" i="3"/>
  <c r="C12" i="3"/>
  <c r="B12" i="3"/>
  <c r="A5" i="3"/>
  <c r="A4" i="3"/>
  <c r="A3" i="3"/>
  <c r="A2" i="3"/>
  <c r="U12" i="3" l="1"/>
  <c r="B85" i="3"/>
  <c r="CG85" i="3" s="1"/>
  <c r="CA85" i="3" s="1"/>
  <c r="H85" i="3" s="1"/>
  <c r="B197" i="3"/>
  <c r="CA28" i="3"/>
  <c r="L28" i="3" s="1"/>
  <c r="CH78" i="3"/>
  <c r="CA78" i="3" s="1"/>
  <c r="H78" i="3" s="1"/>
  <c r="A197" i="3" l="1"/>
  <c r="G85" i="2"/>
  <c r="F85" i="2"/>
  <c r="E85" i="2"/>
  <c r="D85" i="2"/>
  <c r="C85" i="2"/>
  <c r="B84" i="2"/>
  <c r="CH84" i="2" s="1"/>
  <c r="CA84" i="2" s="1"/>
  <c r="H84" i="2" s="1"/>
  <c r="B83" i="2"/>
  <c r="CH83" i="2" s="1"/>
  <c r="CA83" i="2" s="1"/>
  <c r="H83" i="2" s="1"/>
  <c r="B82" i="2"/>
  <c r="CH82" i="2" s="1"/>
  <c r="CA82" i="2" s="1"/>
  <c r="H82" i="2" s="1"/>
  <c r="B81" i="2"/>
  <c r="CH81" i="2" s="1"/>
  <c r="CA81" i="2" s="1"/>
  <c r="H81" i="2" s="1"/>
  <c r="B80" i="2"/>
  <c r="CH80" i="2" s="1"/>
  <c r="CA80" i="2" s="1"/>
  <c r="H80" i="2" s="1"/>
  <c r="B79" i="2"/>
  <c r="CH79" i="2" s="1"/>
  <c r="CA79" i="2" s="1"/>
  <c r="H79" i="2" s="1"/>
  <c r="B78" i="2"/>
  <c r="I74" i="2"/>
  <c r="H74" i="2"/>
  <c r="G74" i="2"/>
  <c r="F74" i="2"/>
  <c r="E74" i="2"/>
  <c r="D74" i="2"/>
  <c r="C74" i="2"/>
  <c r="B74" i="2"/>
  <c r="CG73" i="2"/>
  <c r="CA73" i="2"/>
  <c r="J73" i="2" s="1"/>
  <c r="CG72" i="2"/>
  <c r="CA72" i="2" s="1"/>
  <c r="J72" i="2" s="1"/>
  <c r="CG71" i="2"/>
  <c r="CA71" i="2" s="1"/>
  <c r="J71" i="2" s="1"/>
  <c r="CG70" i="2"/>
  <c r="CA70" i="2" s="1"/>
  <c r="J70" i="2" s="1"/>
  <c r="CG69" i="2"/>
  <c r="CA69" i="2"/>
  <c r="J69" i="2" s="1"/>
  <c r="CG68" i="2"/>
  <c r="CA68" i="2" s="1"/>
  <c r="J68" i="2" s="1"/>
  <c r="CG67" i="2"/>
  <c r="CA67" i="2" s="1"/>
  <c r="J67" i="2" s="1"/>
  <c r="CG66" i="2"/>
  <c r="CA66" i="2" s="1"/>
  <c r="J66" i="2" s="1"/>
  <c r="CG65" i="2"/>
  <c r="CA65" i="2"/>
  <c r="J65" i="2" s="1"/>
  <c r="CG64" i="2"/>
  <c r="CA64" i="2" s="1"/>
  <c r="J64" i="2" s="1"/>
  <c r="CG63" i="2"/>
  <c r="CA63" i="2" s="1"/>
  <c r="J63" i="2" s="1"/>
  <c r="CG62" i="2"/>
  <c r="CA62" i="2" s="1"/>
  <c r="J62" i="2" s="1"/>
  <c r="J57" i="2"/>
  <c r="C57" i="2"/>
  <c r="J56" i="2"/>
  <c r="C56" i="2"/>
  <c r="J55" i="2"/>
  <c r="C55" i="2"/>
  <c r="J54" i="2"/>
  <c r="C54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J53" i="2" s="1"/>
  <c r="C53" i="2"/>
  <c r="B50" i="2"/>
  <c r="B49" i="2"/>
  <c r="B48" i="2"/>
  <c r="C34" i="2"/>
  <c r="CG34" i="2" s="1"/>
  <c r="CA34" i="2" s="1"/>
  <c r="L34" i="2" s="1"/>
  <c r="C33" i="2"/>
  <c r="CG33" i="2" s="1"/>
  <c r="CA33" i="2" s="1"/>
  <c r="L33" i="2" s="1"/>
  <c r="C32" i="2"/>
  <c r="CG32" i="2" s="1"/>
  <c r="CA32" i="2" s="1"/>
  <c r="L32" i="2" s="1"/>
  <c r="C31" i="2"/>
  <c r="CG31" i="2" s="1"/>
  <c r="CA31" i="2" s="1"/>
  <c r="L31" i="2" s="1"/>
  <c r="C30" i="2"/>
  <c r="CG30" i="2" s="1"/>
  <c r="CA30" i="2" s="1"/>
  <c r="L30" i="2" s="1"/>
  <c r="C29" i="2"/>
  <c r="CG29" i="2" s="1"/>
  <c r="CA29" i="2" s="1"/>
  <c r="L29" i="2" s="1"/>
  <c r="C28" i="2"/>
  <c r="CG28" i="2" s="1"/>
  <c r="B23" i="2"/>
  <c r="B22" i="2"/>
  <c r="B21" i="2"/>
  <c r="B20" i="2"/>
  <c r="B19" i="2"/>
  <c r="Z16" i="2"/>
  <c r="U16" i="2"/>
  <c r="P16" i="2"/>
  <c r="K16" i="2"/>
  <c r="G16" i="2"/>
  <c r="Z15" i="2"/>
  <c r="U15" i="2"/>
  <c r="P15" i="2"/>
  <c r="K15" i="2"/>
  <c r="G15" i="2"/>
  <c r="Z14" i="2"/>
  <c r="U14" i="2"/>
  <c r="P14" i="2"/>
  <c r="P12" i="2" s="1"/>
  <c r="K14" i="2"/>
  <c r="G14" i="2"/>
  <c r="Z13" i="2"/>
  <c r="U13" i="2"/>
  <c r="U12" i="2" s="1"/>
  <c r="P13" i="2"/>
  <c r="K13" i="2"/>
  <c r="G13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Z12" i="2" l="1"/>
  <c r="B85" i="2"/>
  <c r="CG85" i="2" s="1"/>
  <c r="CA85" i="2" s="1"/>
  <c r="H85" i="2" s="1"/>
  <c r="A197" i="2"/>
  <c r="CA28" i="2"/>
  <c r="L28" i="2" s="1"/>
  <c r="CH78" i="2"/>
  <c r="CA78" i="2" s="1"/>
  <c r="H78" i="2" s="1"/>
  <c r="B197" i="2" l="1"/>
  <c r="G84" i="1" l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D50" i="1"/>
  <c r="C50" i="1"/>
  <c r="D49" i="1"/>
  <c r="C49" i="1"/>
  <c r="D48" i="1"/>
  <c r="C48" i="1"/>
  <c r="B45" i="1"/>
  <c r="B44" i="1"/>
  <c r="B43" i="1"/>
  <c r="B42" i="1"/>
  <c r="B41" i="1"/>
  <c r="B40" i="1"/>
  <c r="B39" i="1"/>
  <c r="B38" i="1"/>
  <c r="B37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E23" i="1"/>
  <c r="E22" i="1"/>
  <c r="E21" i="1"/>
  <c r="E20" i="1"/>
  <c r="E19" i="1"/>
  <c r="AB16" i="1"/>
  <c r="AA16" i="1"/>
  <c r="AB15" i="1"/>
  <c r="AA15" i="1"/>
  <c r="AB14" i="1"/>
  <c r="AA14" i="1"/>
  <c r="AB13" i="1"/>
  <c r="AA13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J16" i="1"/>
  <c r="I16" i="1"/>
  <c r="H16" i="1"/>
  <c r="J15" i="1"/>
  <c r="I15" i="1"/>
  <c r="H15" i="1"/>
  <c r="J14" i="1"/>
  <c r="I14" i="1"/>
  <c r="H14" i="1"/>
  <c r="J13" i="1"/>
  <c r="I13" i="1"/>
  <c r="H13" i="1"/>
  <c r="G85" i="1" l="1"/>
  <c r="F85" i="1"/>
  <c r="E85" i="1"/>
  <c r="D85" i="1"/>
  <c r="C85" i="1"/>
  <c r="B84" i="1"/>
  <c r="CH84" i="1" s="1"/>
  <c r="CA84" i="1" s="1"/>
  <c r="H84" i="1" s="1"/>
  <c r="B83" i="1"/>
  <c r="CH83" i="1" s="1"/>
  <c r="CA83" i="1" s="1"/>
  <c r="H83" i="1" s="1"/>
  <c r="B82" i="1"/>
  <c r="CH82" i="1" s="1"/>
  <c r="CA82" i="1" s="1"/>
  <c r="H82" i="1" s="1"/>
  <c r="B81" i="1"/>
  <c r="CH81" i="1" s="1"/>
  <c r="CA81" i="1" s="1"/>
  <c r="H81" i="1" s="1"/>
  <c r="B80" i="1"/>
  <c r="CH80" i="1" s="1"/>
  <c r="CA80" i="1" s="1"/>
  <c r="H80" i="1" s="1"/>
  <c r="B79" i="1"/>
  <c r="CH79" i="1" s="1"/>
  <c r="CA79" i="1" s="1"/>
  <c r="H79" i="1" s="1"/>
  <c r="B78" i="1"/>
  <c r="I74" i="1"/>
  <c r="H74" i="1"/>
  <c r="G74" i="1"/>
  <c r="F74" i="1"/>
  <c r="E74" i="1"/>
  <c r="D74" i="1"/>
  <c r="C74" i="1"/>
  <c r="B74" i="1"/>
  <c r="CG73" i="1"/>
  <c r="CA73" i="1" s="1"/>
  <c r="J73" i="1" s="1"/>
  <c r="CG72" i="1"/>
  <c r="CA72" i="1" s="1"/>
  <c r="J72" i="1" s="1"/>
  <c r="CG71" i="1"/>
  <c r="CA71" i="1" s="1"/>
  <c r="J71" i="1" s="1"/>
  <c r="CG70" i="1"/>
  <c r="CA70" i="1" s="1"/>
  <c r="J70" i="1" s="1"/>
  <c r="CG69" i="1"/>
  <c r="CA69" i="1" s="1"/>
  <c r="J69" i="1" s="1"/>
  <c r="CG68" i="1"/>
  <c r="CA68" i="1" s="1"/>
  <c r="J68" i="1" s="1"/>
  <c r="CG67" i="1"/>
  <c r="CA67" i="1" s="1"/>
  <c r="J67" i="1" s="1"/>
  <c r="CG66" i="1"/>
  <c r="CA66" i="1" s="1"/>
  <c r="J66" i="1" s="1"/>
  <c r="CG65" i="1"/>
  <c r="CA65" i="1" s="1"/>
  <c r="J65" i="1" s="1"/>
  <c r="CG64" i="1"/>
  <c r="CA64" i="1" s="1"/>
  <c r="J64" i="1" s="1"/>
  <c r="CG63" i="1"/>
  <c r="CA63" i="1" s="1"/>
  <c r="J63" i="1" s="1"/>
  <c r="CG62" i="1"/>
  <c r="CA62" i="1" s="1"/>
  <c r="J62" i="1" s="1"/>
  <c r="J57" i="1"/>
  <c r="C57" i="1"/>
  <c r="J56" i="1"/>
  <c r="C56" i="1"/>
  <c r="J55" i="1"/>
  <c r="C55" i="1"/>
  <c r="J54" i="1"/>
  <c r="C54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C53" i="1"/>
  <c r="B50" i="1"/>
  <c r="B49" i="1"/>
  <c r="B48" i="1"/>
  <c r="C34" i="1"/>
  <c r="CG34" i="1" s="1"/>
  <c r="CA34" i="1" s="1"/>
  <c r="L34" i="1" s="1"/>
  <c r="C33" i="1"/>
  <c r="CG33" i="1" s="1"/>
  <c r="CA33" i="1" s="1"/>
  <c r="L33" i="1" s="1"/>
  <c r="C32" i="1"/>
  <c r="CG32" i="1" s="1"/>
  <c r="CA32" i="1" s="1"/>
  <c r="L32" i="1" s="1"/>
  <c r="C31" i="1"/>
  <c r="CG31" i="1" s="1"/>
  <c r="CA31" i="1" s="1"/>
  <c r="L31" i="1" s="1"/>
  <c r="C30" i="1"/>
  <c r="CG30" i="1" s="1"/>
  <c r="CA30" i="1" s="1"/>
  <c r="L30" i="1" s="1"/>
  <c r="C29" i="1"/>
  <c r="CG29" i="1" s="1"/>
  <c r="CA29" i="1" s="1"/>
  <c r="L29" i="1" s="1"/>
  <c r="C28" i="1"/>
  <c r="CG28" i="1" s="1"/>
  <c r="B23" i="1"/>
  <c r="B22" i="1"/>
  <c r="B21" i="1"/>
  <c r="B20" i="1"/>
  <c r="B19" i="1"/>
  <c r="Z16" i="1"/>
  <c r="U16" i="1"/>
  <c r="P16" i="1"/>
  <c r="K16" i="1"/>
  <c r="G16" i="1"/>
  <c r="Z15" i="1"/>
  <c r="U15" i="1"/>
  <c r="P15" i="1"/>
  <c r="K15" i="1"/>
  <c r="G15" i="1"/>
  <c r="Z14" i="1"/>
  <c r="U14" i="1"/>
  <c r="P14" i="1"/>
  <c r="K14" i="1"/>
  <c r="G14" i="1"/>
  <c r="Z13" i="1"/>
  <c r="U13" i="1"/>
  <c r="P13" i="1"/>
  <c r="K13" i="1"/>
  <c r="G13" i="1"/>
  <c r="AB12" i="1"/>
  <c r="AA12" i="1"/>
  <c r="Y12" i="1"/>
  <c r="X12" i="1"/>
  <c r="W12" i="1"/>
  <c r="V12" i="1"/>
  <c r="T12" i="1"/>
  <c r="S12" i="1"/>
  <c r="R12" i="1"/>
  <c r="Q12" i="1"/>
  <c r="O12" i="1"/>
  <c r="N12" i="1"/>
  <c r="M12" i="1"/>
  <c r="L12" i="1"/>
  <c r="J12" i="1"/>
  <c r="I12" i="1"/>
  <c r="H12" i="1"/>
  <c r="F12" i="1"/>
  <c r="E12" i="1"/>
  <c r="D12" i="1"/>
  <c r="C12" i="1"/>
  <c r="B12" i="1"/>
  <c r="A5" i="1"/>
  <c r="A4" i="1"/>
  <c r="A3" i="1"/>
  <c r="A2" i="1"/>
  <c r="Z12" i="1" l="1"/>
  <c r="K12" i="1"/>
  <c r="U12" i="1"/>
  <c r="B85" i="1"/>
  <c r="CG85" i="1" s="1"/>
  <c r="CA85" i="1" s="1"/>
  <c r="H85" i="1" s="1"/>
  <c r="G12" i="1"/>
  <c r="P12" i="1"/>
  <c r="CH78" i="1"/>
  <c r="CA78" i="1" s="1"/>
  <c r="H78" i="1" s="1"/>
  <c r="J53" i="1"/>
  <c r="CA28" i="1"/>
  <c r="L28" i="1" s="1"/>
  <c r="A197" i="1" l="1"/>
  <c r="B197" i="1"/>
</calcChain>
</file>

<file path=xl/sharedStrings.xml><?xml version="1.0" encoding="utf-8"?>
<sst xmlns="http://schemas.openxmlformats.org/spreadsheetml/2006/main" count="2054" uniqueCount="120">
  <si>
    <t>SERVICIO DE SALUD</t>
  </si>
  <si>
    <t>REM-21.   QUIRÓFANOS Y OTROS RECURSOS HOSPITALARIOS</t>
  </si>
  <si>
    <t>SECCIÓN A:  CAPACIDAD INSTALADA Y UTILIZACIÓN DE LOS QUIRÓFANOS</t>
  </si>
  <si>
    <t>TIPO DE QUIRÓFANOS</t>
  </si>
  <si>
    <t>NÙMERO DE QUIRÓFANOS EN DOTACIÓN</t>
  </si>
  <si>
    <t>PROMEDIO MENSUAL DE QUIRÓFANOS HABILITADOS</t>
  </si>
  <si>
    <t>PROMEDIO MENSUAL  DE QUIRÓFANOS EN TRABAJO</t>
  </si>
  <si>
    <t>TOTAL  DE HORAS MENSUALES DE QUIRÓFANOS HABILITADOS (HORARIO HÁBIL)</t>
  </si>
  <si>
    <t>TOTAL DE HORAS MENSUALES DE QUIRÓFANOS EN TRABAJO</t>
  </si>
  <si>
    <r>
      <t xml:space="preserve">HORAS MENSUALES </t>
    </r>
    <r>
      <rPr>
        <b/>
        <sz val="8"/>
        <rFont val="Verdana"/>
        <family val="2"/>
      </rPr>
      <t>PROGRAMADAS</t>
    </r>
    <r>
      <rPr>
        <sz val="8"/>
        <rFont val="Verdana"/>
        <family val="2"/>
      </rPr>
      <t xml:space="preserve"> DE TABLA QUIRÚRGICA DE QUIRÓFANOS EN TRABAJO, HORARIO HABIL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</si>
  <si>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HÁBIL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</si>
  <si>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INHÁBIL DE LUNES A VIERNES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</si>
  <si>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SÁBADO, DOMINGO Y FESTIVO</t>
    </r>
  </si>
  <si>
    <r>
      <t xml:space="preserve">TOTAL 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TRABAJO, HORARIO HABIL</t>
    </r>
  </si>
  <si>
    <t>Totales</t>
  </si>
  <si>
    <t>Beneficiarios MAI</t>
  </si>
  <si>
    <t>Beneficiarios MLE</t>
  </si>
  <si>
    <t>Otros</t>
  </si>
  <si>
    <t>De preparación</t>
  </si>
  <si>
    <t>Beneficiarios MOLE</t>
  </si>
  <si>
    <t>Cirugía Menor</t>
  </si>
  <si>
    <t>Otros Procedimientos</t>
  </si>
  <si>
    <t>TOTAL QUIRÓFANOS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</si>
  <si>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</si>
  <si>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</si>
  <si>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</si>
  <si>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</si>
  <si>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</si>
  <si>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</si>
  <si>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TOTAL</t>
  </si>
  <si>
    <t>QUIMIOTERAPIA</t>
  </si>
  <si>
    <t>HEMODIÁLISIS</t>
  </si>
  <si>
    <t>CIRUGÍA 
MAYOR
AMBULATORIA</t>
  </si>
  <si>
    <t>CORONARIO
GRAFÍA</t>
  </si>
  <si>
    <t>OTRAS</t>
  </si>
  <si>
    <t>RECURSO DISPONIBLE</t>
  </si>
  <si>
    <t>INGRESOS</t>
  </si>
  <si>
    <t>PERSONAS ATENDIDAS</t>
  </si>
  <si>
    <t>DÍAS PERSONAS ATENDIDAS</t>
  </si>
  <si>
    <t>ALTAS</t>
  </si>
  <si>
    <t>SECCIÓN C:  HOSPITALIZACIÓN DOMICILIARIA</t>
  </si>
  <si>
    <t>SECCIÓN C.1:  PERSONAS ATENDIDAS EN EL PROGRAMA</t>
  </si>
  <si>
    <t>EDAD</t>
  </si>
  <si>
    <t>ORIGEN DE LA DERIVACIÓN</t>
  </si>
  <si>
    <t>Menores de 15 años</t>
  </si>
  <si>
    <t>15 años y más</t>
  </si>
  <si>
    <t>APS</t>
  </si>
  <si>
    <t>Urgencia</t>
  </si>
  <si>
    <t>Hospitalización</t>
  </si>
  <si>
    <t>Ambulatorio</t>
  </si>
  <si>
    <t>Ley de Urgencia</t>
  </si>
  <si>
    <t>UGCC</t>
  </si>
  <si>
    <t>FALLECIDOS</t>
  </si>
  <si>
    <t>Esperados</t>
  </si>
  <si>
    <t xml:space="preserve">No esperados </t>
  </si>
  <si>
    <t>REINGRESOS A HOSPITALIZACIÓN TRADICIONAL</t>
  </si>
  <si>
    <t xml:space="preserve">SECCIÓN C.2:  VISITAS REALIZADAS </t>
  </si>
  <si>
    <t>COMPONENTE</t>
  </si>
  <si>
    <t>Total</t>
  </si>
  <si>
    <t>MÉDICO</t>
  </si>
  <si>
    <t>ENFERMERA</t>
  </si>
  <si>
    <t>TÉCNICO PARAMÉDICO</t>
  </si>
  <si>
    <t>MATRONA</t>
  </si>
  <si>
    <t>KINESIÓLOGO</t>
  </si>
  <si>
    <t>PSICÓLOGO</t>
  </si>
  <si>
    <t>FONOAUDIÓLOGO</t>
  </si>
  <si>
    <t>TRABAJADOR SOCIAL</t>
  </si>
  <si>
    <t>TERAPEUTA OCUPACIONAL</t>
  </si>
  <si>
    <t>SECCIÓN C.3:  CUPOS DISPONIBLES</t>
  </si>
  <si>
    <t>N° de Cupos</t>
  </si>
  <si>
    <t>N° de cupos CAM INV Adicionales</t>
  </si>
  <si>
    <t>NÚMERO CUPOS PROGRAMADOS</t>
  </si>
  <si>
    <t>NÚMERO CUPOS UTILIZADOS</t>
  </si>
  <si>
    <t>NÚMERO DE CUPOS DISPONIBLES</t>
  </si>
  <si>
    <t>SECCIÓN D: APOYO PSICOSOCIAL EN NIÑOS (AS) HOSPITALIZADOS</t>
  </si>
  <si>
    <t>CONCEPTO</t>
  </si>
  <si>
    <t>INTERVENCIÓN</t>
  </si>
  <si>
    <t>Hasta 28 días</t>
  </si>
  <si>
    <t xml:space="preserve">29 días hasta menor de 1 año </t>
  </si>
  <si>
    <t>1 a 4 años</t>
  </si>
  <si>
    <t>5 a 9 años</t>
  </si>
  <si>
    <t>10 a 14 años</t>
  </si>
  <si>
    <t>15 a 19 años</t>
  </si>
  <si>
    <t>TOTAL DE EGRESOS (en el período)</t>
  </si>
  <si>
    <t>EGRESADOS CON APOYO PSICOSOCIAL (en el período)</t>
  </si>
  <si>
    <t>Intervención Psicosocial</t>
  </si>
  <si>
    <t>Estimulación del Desarrollo</t>
  </si>
  <si>
    <t>Nº DE ATENCIONES (en el mes)</t>
  </si>
  <si>
    <t>SECCIÓN E: GESTIÓN DE PROCESOS DE PACIENTES QUIRÚRGICOS CON CIRUGÍA ELECTIVA</t>
  </si>
  <si>
    <t>ESPECIALIDAD</t>
  </si>
  <si>
    <t>DÍAS DE ESTADA PREQUIRÚRGICOS</t>
  </si>
  <si>
    <t>PACIENTES INTERVENIDOS</t>
  </si>
  <si>
    <t>PROGRAMACIÓN DE TABLA QUIRÚRGICA (N° DE PACIENTES)</t>
  </si>
  <si>
    <t>PACIENTES PROGRAMADOS</t>
  </si>
  <si>
    <t>PACIENTES SUSPENDIDOS</t>
  </si>
  <si>
    <t>CIRUGÍA GENERAL</t>
  </si>
  <si>
    <t>CIRUGÍA CARDIOVASCULAR</t>
  </si>
  <si>
    <t>CIRUGÍA MÁXILOFACIAL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</si>
  <si>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</si>
  <si>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</si>
  <si>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</si>
  <si>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</si>
  <si>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</si>
  <si>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</si>
  <si>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</si>
  <si>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</si>
  <si>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</si>
  <si>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F: CAUSAS DE SUSPENSIÓN DE CIRUGÍAS ELECTIVAS</t>
  </si>
  <si>
    <t xml:space="preserve">CAUSAS DE SUSPENSIÓN ATRIBUIBLES A:
</t>
  </si>
  <si>
    <t>Nº DE PERSONAS</t>
  </si>
  <si>
    <t>TOTALES</t>
  </si>
  <si>
    <t>PACIENTE</t>
  </si>
  <si>
    <t>ADMINISTRATIVAS</t>
  </si>
  <si>
    <t>UNIDAD DE APOYO CLÍNICO</t>
  </si>
  <si>
    <t>EQUIPO QUIRÚRGICO</t>
  </si>
  <si>
    <t>INFRAESTRUCTURA</t>
  </si>
  <si>
    <t>EMERGENCIAS</t>
  </si>
  <si>
    <t>GREMIALES</t>
  </si>
  <si>
    <r>
      <t xml:space="preserve">HORAS MENSUALES </t>
    </r>
    <r>
      <rPr>
        <b/>
        <sz val="8"/>
        <rFont val="Verdana"/>
        <family val="2"/>
      </rPr>
      <t>PROGRAMADAS</t>
    </r>
    <r>
      <rPr>
        <sz val="8"/>
        <rFont val="Verdana"/>
        <family val="2"/>
      </rPr>
      <t xml:space="preserve"> DE TABLA QUIRÚRGICA DE QUIRÓFANOS EN TRABAJO</t>
    </r>
  </si>
  <si>
    <t xml:space="preserve">TOTAL HORAS MENSUALES OCUPADAS DE QUIRÓFANOS EN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</si>
</sst>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0"/>
      <name val="Comic Sans MS"/>
      <family val="4"/>
    </font>
    <font>
      <sz val="8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</fills>
  <borders count="2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/>
      <right style="hair">
        <color indexed="9"/>
      </right>
      <top/>
      <bottom style="thin">
        <color auto="1"/>
      </bottom>
      <diagonal/>
    </border>
    <border>
      <left/>
      <right style="hair">
        <color indexed="9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2" borderId="1" applyNumberFormat="0" applyFont="0" applyAlignment="0" applyProtection="0"/>
    <xf numFmtId="0" fontId="9" fillId="0" borderId="0"/>
  </cellStyleXfs>
  <cellXfs count="533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3" borderId="0" xfId="0" applyNumberFormat="1" applyFont="1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2" fillId="6" borderId="0" xfId="0" applyNumberFormat="1" applyFont="1" applyFill="1" applyProtection="1">
      <protection locked="0"/>
    </xf>
    <xf numFmtId="1" fontId="3" fillId="3" borderId="0" xfId="0" applyNumberFormat="1" applyFont="1" applyFill="1"/>
    <xf numFmtId="1" fontId="3" fillId="3" borderId="0" xfId="1" applyNumberFormat="1" applyFont="1" applyFill="1" applyAlignment="1">
      <alignment vertical="center" wrapText="1"/>
    </xf>
    <xf numFmtId="1" fontId="5" fillId="3" borderId="0" xfId="1" applyNumberFormat="1" applyFont="1" applyFill="1" applyProtection="1">
      <protection hidden="1"/>
    </xf>
    <xf numFmtId="1" fontId="6" fillId="0" borderId="0" xfId="1" applyNumberFormat="1" applyFont="1"/>
    <xf numFmtId="1" fontId="2" fillId="4" borderId="0" xfId="0" applyNumberFormat="1" applyFont="1" applyFill="1"/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5" fillId="2" borderId="20" xfId="2" applyNumberFormat="1" applyFont="1" applyBorder="1" applyAlignment="1" applyProtection="1">
      <alignment horizontal="center" vertical="center"/>
      <protection locked="0"/>
    </xf>
    <xf numFmtId="2" fontId="1" fillId="2" borderId="21" xfId="2" applyNumberFormat="1" applyFont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>
      <alignment horizontal="center" vertical="center"/>
    </xf>
    <xf numFmtId="1" fontId="5" fillId="2" borderId="1" xfId="2" applyNumberFormat="1" applyFont="1" applyAlignment="1" applyProtection="1">
      <alignment horizontal="center" vertical="center"/>
      <protection locked="0"/>
    </xf>
    <xf numFmtId="2" fontId="5" fillId="2" borderId="1" xfId="2" applyNumberFormat="1" applyFont="1" applyAlignment="1" applyProtection="1">
      <alignment horizontal="center" vertical="center"/>
      <protection locked="0"/>
    </xf>
    <xf numFmtId="2" fontId="5" fillId="3" borderId="23" xfId="0" applyNumberFormat="1" applyFont="1" applyFill="1" applyBorder="1" applyAlignment="1">
      <alignment horizontal="center" vertical="center"/>
    </xf>
    <xf numFmtId="2" fontId="5" fillId="2" borderId="24" xfId="2" applyNumberFormat="1" applyFont="1" applyBorder="1" applyAlignment="1" applyProtection="1">
      <alignment horizontal="center" vertical="center"/>
      <protection locked="0"/>
    </xf>
    <xf numFmtId="2" fontId="5" fillId="3" borderId="25" xfId="0" applyNumberFormat="1" applyFont="1" applyFill="1" applyBorder="1" applyAlignment="1">
      <alignment horizontal="center" vertical="center"/>
    </xf>
    <xf numFmtId="2" fontId="5" fillId="2" borderId="26" xfId="2" applyNumberFormat="1" applyFont="1" applyBorder="1" applyAlignment="1" applyProtection="1">
      <alignment horizontal="center" vertical="center"/>
      <protection locked="0"/>
    </xf>
    <xf numFmtId="2" fontId="5" fillId="2" borderId="27" xfId="2" applyNumberFormat="1" applyFont="1" applyBorder="1" applyAlignment="1" applyProtection="1">
      <alignment horizontal="center" vertical="center"/>
      <protection locked="0"/>
    </xf>
    <xf numFmtId="2" fontId="1" fillId="2" borderId="1" xfId="2" applyNumberFormat="1" applyFont="1" applyAlignment="1" applyProtection="1">
      <alignment horizontal="center" vertical="center"/>
      <protection locked="0"/>
    </xf>
    <xf numFmtId="2" fontId="1" fillId="2" borderId="28" xfId="2" applyNumberFormat="1" applyFont="1" applyBorder="1" applyAlignment="1" applyProtection="1">
      <alignment horizontal="center" vertical="center"/>
      <protection locked="0"/>
    </xf>
    <xf numFmtId="1" fontId="5" fillId="3" borderId="29" xfId="0" applyNumberFormat="1" applyFont="1" applyFill="1" applyBorder="1" applyAlignment="1">
      <alignment horizontal="center" vertical="center"/>
    </xf>
    <xf numFmtId="1" fontId="5" fillId="3" borderId="30" xfId="1" applyNumberFormat="1" applyFont="1" applyFill="1" applyBorder="1" applyAlignment="1">
      <alignment horizontal="center" vertical="center"/>
    </xf>
    <xf numFmtId="1" fontId="5" fillId="2" borderId="31" xfId="2" applyNumberFormat="1" applyFont="1" applyBorder="1" applyAlignment="1" applyProtection="1">
      <alignment horizontal="center" vertical="center"/>
      <protection locked="0"/>
    </xf>
    <xf numFmtId="2" fontId="5" fillId="2" borderId="32" xfId="2" applyNumberFormat="1" applyFont="1" applyBorder="1" applyAlignment="1" applyProtection="1">
      <alignment horizontal="center" vertical="center"/>
      <protection locked="0"/>
    </xf>
    <xf numFmtId="2" fontId="5" fillId="2" borderId="33" xfId="2" applyNumberFormat="1" applyFont="1" applyBorder="1" applyAlignment="1" applyProtection="1">
      <alignment horizontal="center" vertical="center"/>
      <protection locked="0"/>
    </xf>
    <xf numFmtId="2" fontId="5" fillId="2" borderId="34" xfId="2" applyNumberFormat="1" applyFont="1" applyBorder="1" applyAlignment="1" applyProtection="1">
      <alignment horizontal="center" vertical="center"/>
      <protection locked="0"/>
    </xf>
    <xf numFmtId="2" fontId="5" fillId="3" borderId="35" xfId="0" applyNumberFormat="1" applyFont="1" applyFill="1" applyBorder="1" applyAlignment="1">
      <alignment horizontal="center" vertical="center"/>
    </xf>
    <xf numFmtId="2" fontId="5" fillId="2" borderId="36" xfId="2" applyNumberFormat="1" applyFont="1" applyBorder="1" applyAlignment="1" applyProtection="1">
      <alignment horizontal="center" vertical="center"/>
      <protection locked="0"/>
    </xf>
    <xf numFmtId="2" fontId="5" fillId="3" borderId="37" xfId="0" applyNumberFormat="1" applyFont="1" applyFill="1" applyBorder="1" applyAlignment="1">
      <alignment horizontal="center" vertical="center"/>
    </xf>
    <xf numFmtId="2" fontId="5" fillId="2" borderId="38" xfId="2" applyNumberFormat="1" applyFont="1" applyBorder="1" applyAlignment="1" applyProtection="1">
      <alignment horizontal="center" vertical="center"/>
      <protection locked="0"/>
    </xf>
    <xf numFmtId="2" fontId="5" fillId="2" borderId="39" xfId="2" applyNumberFormat="1" applyFont="1" applyBorder="1" applyAlignment="1" applyProtection="1">
      <alignment horizontal="center" vertical="center"/>
      <protection locked="0"/>
    </xf>
    <xf numFmtId="2" fontId="1" fillId="2" borderId="32" xfId="2" applyNumberFormat="1" applyFont="1" applyBorder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center"/>
    </xf>
    <xf numFmtId="1" fontId="5" fillId="0" borderId="40" xfId="1" applyNumberFormat="1" applyFont="1" applyBorder="1" applyProtection="1">
      <protection hidden="1"/>
    </xf>
    <xf numFmtId="1" fontId="6" fillId="0" borderId="41" xfId="1" applyNumberFormat="1" applyFont="1" applyBorder="1" applyAlignment="1">
      <alignment horizontal="center"/>
    </xf>
    <xf numFmtId="1" fontId="6" fillId="0" borderId="42" xfId="1" applyNumberFormat="1" applyFont="1" applyBorder="1" applyAlignment="1">
      <alignment horizontal="center"/>
    </xf>
    <xf numFmtId="1" fontId="5" fillId="0" borderId="0" xfId="1" applyNumberFormat="1" applyFont="1"/>
    <xf numFmtId="1" fontId="5" fillId="0" borderId="43" xfId="1" applyNumberFormat="1" applyFont="1" applyBorder="1" applyProtection="1">
      <protection hidden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44" xfId="1" applyNumberFormat="1" applyFont="1" applyBorder="1" applyAlignment="1">
      <alignment horizontal="center" vertical="center" wrapText="1"/>
    </xf>
    <xf numFmtId="1" fontId="5" fillId="0" borderId="45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46" xfId="1" applyNumberFormat="1" applyFont="1" applyBorder="1" applyAlignment="1">
      <alignment horizontal="center" vertical="center" wrapText="1"/>
    </xf>
    <xf numFmtId="1" fontId="5" fillId="0" borderId="40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Protection="1">
      <protection hidden="1"/>
    </xf>
    <xf numFmtId="1" fontId="5" fillId="0" borderId="48" xfId="1" applyNumberFormat="1" applyFont="1" applyBorder="1"/>
    <xf numFmtId="1" fontId="5" fillId="0" borderId="49" xfId="1" applyNumberFormat="1" applyFont="1" applyBorder="1"/>
    <xf numFmtId="1" fontId="5" fillId="7" borderId="19" xfId="1" applyNumberFormat="1" applyFont="1" applyFill="1" applyBorder="1" applyProtection="1">
      <protection locked="0"/>
    </xf>
    <xf numFmtId="1" fontId="5" fillId="7" borderId="50" xfId="1" applyNumberFormat="1" applyFont="1" applyFill="1" applyBorder="1" applyProtection="1">
      <protection locked="0"/>
    </xf>
    <xf numFmtId="1" fontId="5" fillId="7" borderId="51" xfId="1" applyNumberFormat="1" applyFont="1" applyFill="1" applyBorder="1" applyProtection="1">
      <protection locked="0"/>
    </xf>
    <xf numFmtId="1" fontId="8" fillId="0" borderId="40" xfId="1" applyNumberFormat="1" applyFont="1" applyBorder="1"/>
    <xf numFmtId="1" fontId="5" fillId="0" borderId="52" xfId="1" applyNumberFormat="1" applyFont="1" applyBorder="1"/>
    <xf numFmtId="1" fontId="5" fillId="0" borderId="22" xfId="1" applyNumberFormat="1" applyFont="1" applyBorder="1"/>
    <xf numFmtId="1" fontId="5" fillId="7" borderId="25" xfId="1" applyNumberFormat="1" applyFont="1" applyFill="1" applyBorder="1" applyProtection="1">
      <protection locked="0"/>
    </xf>
    <xf numFmtId="1" fontId="5" fillId="7" borderId="53" xfId="1" applyNumberFormat="1" applyFont="1" applyFill="1" applyBorder="1" applyProtection="1">
      <protection locked="0"/>
    </xf>
    <xf numFmtId="1" fontId="5" fillId="7" borderId="54" xfId="1" applyNumberFormat="1" applyFont="1" applyFill="1" applyBorder="1" applyProtection="1">
      <protection locked="0"/>
    </xf>
    <xf numFmtId="1" fontId="5" fillId="0" borderId="40" xfId="1" applyNumberFormat="1" applyFont="1" applyBorder="1"/>
    <xf numFmtId="1" fontId="5" fillId="0" borderId="11" xfId="1" applyNumberFormat="1" applyFont="1" applyBorder="1"/>
    <xf numFmtId="1" fontId="5" fillId="0" borderId="30" xfId="1" applyNumberFormat="1" applyFont="1" applyBorder="1"/>
    <xf numFmtId="1" fontId="5" fillId="7" borderId="35" xfId="1" applyNumberFormat="1" applyFont="1" applyFill="1" applyBorder="1" applyProtection="1">
      <protection locked="0"/>
    </xf>
    <xf numFmtId="1" fontId="5" fillId="7" borderId="55" xfId="1" applyNumberFormat="1" applyFont="1" applyFill="1" applyBorder="1" applyProtection="1">
      <protection locked="0"/>
    </xf>
    <xf numFmtId="1" fontId="5" fillId="7" borderId="56" xfId="1" applyNumberFormat="1" applyFont="1" applyFill="1" applyBorder="1" applyProtection="1">
      <protection locked="0"/>
    </xf>
    <xf numFmtId="1" fontId="6" fillId="0" borderId="40" xfId="1" applyNumberFormat="1" applyFont="1" applyBorder="1"/>
    <xf numFmtId="1" fontId="5" fillId="0" borderId="47" xfId="1" applyNumberFormat="1" applyFont="1" applyBorder="1"/>
    <xf numFmtId="1" fontId="5" fillId="0" borderId="57" xfId="1" applyNumberFormat="1" applyFont="1" applyBorder="1"/>
    <xf numFmtId="1" fontId="5" fillId="0" borderId="58" xfId="1" applyNumberFormat="1" applyFont="1" applyBorder="1"/>
    <xf numFmtId="1" fontId="5" fillId="0" borderId="0" xfId="1" applyNumberFormat="1" applyFont="1" applyBorder="1"/>
    <xf numFmtId="1" fontId="5" fillId="0" borderId="3" xfId="1" applyNumberFormat="1" applyFont="1" applyBorder="1" applyAlignment="1">
      <alignment horizontal="center" vertical="center" wrapText="1"/>
    </xf>
    <xf numFmtId="1" fontId="5" fillId="0" borderId="60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" fontId="5" fillId="0" borderId="64" xfId="1" applyNumberFormat="1" applyFont="1" applyBorder="1"/>
    <xf numFmtId="1" fontId="5" fillId="7" borderId="49" xfId="1" applyNumberFormat="1" applyFont="1" applyFill="1" applyBorder="1" applyAlignment="1" applyProtection="1">
      <alignment horizontal="center"/>
      <protection locked="0"/>
    </xf>
    <xf numFmtId="1" fontId="5" fillId="4" borderId="0" xfId="0" applyNumberFormat="1" applyFont="1" applyFill="1" applyAlignment="1">
      <alignment vertical="top"/>
    </xf>
    <xf numFmtId="1" fontId="2" fillId="5" borderId="0" xfId="0" applyNumberFormat="1" applyFont="1" applyFill="1" applyProtection="1"/>
    <xf numFmtId="1" fontId="2" fillId="6" borderId="0" xfId="0" applyNumberFormat="1" applyFont="1" applyFill="1" applyProtection="1"/>
    <xf numFmtId="1" fontId="5" fillId="0" borderId="67" xfId="1" applyNumberFormat="1" applyFont="1" applyBorder="1"/>
    <xf numFmtId="1" fontId="5" fillId="7" borderId="30" xfId="1" applyNumberFormat="1" applyFont="1" applyFill="1" applyBorder="1" applyAlignment="1" applyProtection="1">
      <alignment horizontal="center"/>
      <protection locked="0"/>
    </xf>
    <xf numFmtId="1" fontId="5" fillId="7" borderId="69" xfId="1" applyNumberFormat="1" applyFont="1" applyFill="1" applyBorder="1" applyAlignment="1" applyProtection="1">
      <alignment horizontal="center"/>
      <protection locked="0"/>
    </xf>
    <xf numFmtId="1" fontId="5" fillId="7" borderId="68" xfId="1" applyNumberFormat="1" applyFont="1" applyFill="1" applyBorder="1" applyAlignment="1" applyProtection="1">
      <alignment horizontal="center"/>
      <protection locked="0"/>
    </xf>
    <xf numFmtId="1" fontId="5" fillId="0" borderId="70" xfId="1" applyNumberFormat="1" applyFont="1" applyBorder="1" applyAlignment="1">
      <alignment horizontal="left"/>
    </xf>
    <xf numFmtId="1" fontId="5" fillId="0" borderId="67" xfId="1" applyNumberFormat="1" applyFont="1" applyBorder="1" applyAlignment="1">
      <alignment horizontal="left"/>
    </xf>
    <xf numFmtId="1" fontId="5" fillId="0" borderId="71" xfId="1" applyNumberFormat="1" applyFont="1" applyBorder="1"/>
    <xf numFmtId="1" fontId="6" fillId="0" borderId="47" xfId="1" applyNumberFormat="1" applyFont="1" applyBorder="1" applyProtection="1">
      <protection hidden="1"/>
    </xf>
    <xf numFmtId="1" fontId="5" fillId="0" borderId="0" xfId="1" applyNumberFormat="1" applyFont="1" applyProtection="1">
      <protection hidden="1"/>
    </xf>
    <xf numFmtId="1" fontId="5" fillId="0" borderId="73" xfId="1" applyNumberFormat="1" applyFont="1" applyBorder="1" applyProtection="1">
      <protection hidden="1"/>
    </xf>
    <xf numFmtId="1" fontId="2" fillId="3" borderId="47" xfId="0" applyNumberFormat="1" applyFont="1" applyFill="1" applyBorder="1"/>
    <xf numFmtId="1" fontId="5" fillId="0" borderId="74" xfId="1" applyNumberFormat="1" applyFont="1" applyBorder="1"/>
    <xf numFmtId="1" fontId="5" fillId="0" borderId="70" xfId="1" applyNumberFormat="1" applyFont="1" applyBorder="1"/>
    <xf numFmtId="1" fontId="5" fillId="7" borderId="29" xfId="1" applyNumberFormat="1" applyFont="1" applyFill="1" applyBorder="1" applyAlignment="1" applyProtection="1">
      <alignment horizontal="center"/>
      <protection locked="0"/>
    </xf>
    <xf numFmtId="1" fontId="6" fillId="0" borderId="73" xfId="1" applyNumberFormat="1" applyFont="1" applyBorder="1" applyProtection="1">
      <protection hidden="1"/>
    </xf>
    <xf numFmtId="1" fontId="5" fillId="0" borderId="65" xfId="1" applyNumberFormat="1" applyFont="1" applyBorder="1" applyAlignment="1">
      <alignment horizontal="right"/>
    </xf>
    <xf numFmtId="1" fontId="5" fillId="0" borderId="30" xfId="1" applyNumberFormat="1" applyFont="1" applyBorder="1" applyAlignment="1">
      <alignment horizontal="right"/>
    </xf>
    <xf numFmtId="1" fontId="5" fillId="7" borderId="30" xfId="1" applyNumberFormat="1" applyFont="1" applyFill="1" applyBorder="1" applyProtection="1">
      <protection locked="0"/>
    </xf>
    <xf numFmtId="1" fontId="5" fillId="0" borderId="2" xfId="1" applyNumberFormat="1" applyFont="1" applyBorder="1" applyAlignment="1">
      <alignment horizontal="center" vertical="center"/>
    </xf>
    <xf numFmtId="1" fontId="5" fillId="0" borderId="2" xfId="3" applyNumberFormat="1" applyFont="1" applyBorder="1" applyAlignment="1">
      <alignment horizontal="center" vertical="center" wrapText="1"/>
    </xf>
    <xf numFmtId="1" fontId="5" fillId="0" borderId="2" xfId="3" applyNumberFormat="1" applyFont="1" applyBorder="1" applyAlignment="1">
      <alignment horizontal="center" vertical="center"/>
    </xf>
    <xf numFmtId="1" fontId="5" fillId="0" borderId="6" xfId="3" applyNumberFormat="1" applyFont="1" applyBorder="1" applyAlignment="1">
      <alignment horizontal="center" vertical="center"/>
    </xf>
    <xf numFmtId="1" fontId="5" fillId="4" borderId="40" xfId="1" applyNumberFormat="1" applyFont="1" applyFill="1" applyBorder="1" applyProtection="1">
      <protection hidden="1"/>
    </xf>
    <xf numFmtId="1" fontId="5" fillId="4" borderId="47" xfId="1" applyNumberFormat="1" applyFont="1" applyFill="1" applyBorder="1" applyProtection="1">
      <protection hidden="1"/>
    </xf>
    <xf numFmtId="1" fontId="5" fillId="4" borderId="47" xfId="1" applyNumberFormat="1" applyFont="1" applyFill="1" applyBorder="1"/>
    <xf numFmtId="1" fontId="5" fillId="0" borderId="2" xfId="1" applyNumberFormat="1" applyFont="1" applyBorder="1" applyAlignment="1">
      <alignment horizontal="right"/>
    </xf>
    <xf numFmtId="1" fontId="5" fillId="7" borderId="2" xfId="1" applyNumberFormat="1" applyFont="1" applyFill="1" applyBorder="1" applyAlignment="1" applyProtection="1">
      <alignment horizontal="right"/>
      <protection locked="0"/>
    </xf>
    <xf numFmtId="1" fontId="5" fillId="7" borderId="6" xfId="1" applyNumberFormat="1" applyFont="1" applyFill="1" applyBorder="1" applyAlignment="1" applyProtection="1">
      <alignment horizontal="right"/>
      <protection locked="0"/>
    </xf>
    <xf numFmtId="1" fontId="5" fillId="4" borderId="0" xfId="0" applyNumberFormat="1" applyFont="1" applyFill="1" applyAlignment="1">
      <alignment wrapText="1"/>
    </xf>
    <xf numFmtId="1" fontId="5" fillId="0" borderId="48" xfId="1" applyNumberFormat="1" applyFont="1" applyBorder="1" applyAlignment="1">
      <alignment wrapText="1"/>
    </xf>
    <xf numFmtId="1" fontId="5" fillId="0" borderId="49" xfId="1" applyNumberFormat="1" applyFont="1" applyBorder="1" applyAlignment="1">
      <alignment horizontal="right"/>
    </xf>
    <xf numFmtId="1" fontId="5" fillId="0" borderId="70" xfId="1" applyNumberFormat="1" applyFont="1" applyBorder="1" applyAlignment="1">
      <alignment wrapText="1"/>
    </xf>
    <xf numFmtId="1" fontId="5" fillId="0" borderId="29" xfId="1" applyNumberFormat="1" applyFont="1" applyBorder="1" applyAlignment="1">
      <alignment horizontal="right"/>
    </xf>
    <xf numFmtId="1" fontId="5" fillId="7" borderId="29" xfId="1" applyNumberFormat="1" applyFont="1" applyFill="1" applyBorder="1" applyAlignment="1" applyProtection="1">
      <alignment horizontal="right"/>
      <protection locked="0"/>
    </xf>
    <xf numFmtId="1" fontId="5" fillId="7" borderId="21" xfId="1" applyNumberFormat="1" applyFont="1" applyFill="1" applyBorder="1" applyAlignment="1" applyProtection="1">
      <alignment horizontal="right"/>
      <protection locked="0"/>
    </xf>
    <xf numFmtId="1" fontId="5" fillId="7" borderId="49" xfId="1" applyNumberFormat="1" applyFont="1" applyFill="1" applyBorder="1" applyAlignment="1" applyProtection="1">
      <alignment horizontal="right"/>
      <protection locked="0"/>
    </xf>
    <xf numFmtId="1" fontId="5" fillId="7" borderId="63" xfId="1" applyNumberFormat="1" applyFont="1" applyFill="1" applyBorder="1" applyAlignment="1" applyProtection="1">
      <alignment horizontal="right"/>
      <protection locked="0"/>
    </xf>
    <xf numFmtId="1" fontId="5" fillId="0" borderId="11" xfId="1" applyNumberFormat="1" applyFont="1" applyBorder="1" applyAlignment="1">
      <alignment wrapText="1"/>
    </xf>
    <xf numFmtId="1" fontId="5" fillId="0" borderId="76" xfId="1" applyNumberFormat="1" applyFont="1" applyBorder="1" applyAlignment="1">
      <alignment horizontal="right"/>
    </xf>
    <xf numFmtId="1" fontId="5" fillId="7" borderId="30" xfId="1" applyNumberFormat="1" applyFont="1" applyFill="1" applyBorder="1" applyAlignment="1" applyProtection="1">
      <alignment horizontal="right"/>
      <protection locked="0"/>
    </xf>
    <xf numFmtId="1" fontId="5" fillId="7" borderId="68" xfId="1" applyNumberFormat="1" applyFont="1" applyFill="1" applyBorder="1" applyAlignment="1" applyProtection="1">
      <alignment horizontal="right"/>
      <protection locked="0"/>
    </xf>
    <xf numFmtId="1" fontId="6" fillId="0" borderId="41" xfId="1" applyNumberFormat="1" applyFont="1" applyBorder="1" applyProtection="1">
      <protection hidden="1"/>
    </xf>
    <xf numFmtId="1" fontId="5" fillId="0" borderId="41" xfId="1" applyNumberFormat="1" applyFont="1" applyBorder="1" applyProtection="1">
      <protection hidden="1"/>
    </xf>
    <xf numFmtId="1" fontId="5" fillId="0" borderId="77" xfId="1" applyNumberFormat="1" applyFont="1" applyBorder="1"/>
    <xf numFmtId="1" fontId="2" fillId="0" borderId="40" xfId="0" applyNumberFormat="1" applyFont="1" applyBorder="1"/>
    <xf numFmtId="1" fontId="5" fillId="0" borderId="61" xfId="1" applyNumberFormat="1" applyFont="1" applyBorder="1" applyAlignment="1">
      <alignment horizontal="center" vertical="center" wrapText="1"/>
    </xf>
    <xf numFmtId="1" fontId="5" fillId="0" borderId="49" xfId="1" applyNumberFormat="1" applyFont="1" applyBorder="1" applyAlignment="1">
      <alignment wrapText="1"/>
    </xf>
    <xf numFmtId="1" fontId="5" fillId="7" borderId="18" xfId="1" applyNumberFormat="1" applyFont="1" applyFill="1" applyBorder="1" applyAlignment="1" applyProtection="1">
      <alignment horizontal="right"/>
      <protection locked="0"/>
    </xf>
    <xf numFmtId="1" fontId="5" fillId="7" borderId="18" xfId="1" applyNumberFormat="1" applyFont="1" applyFill="1" applyBorder="1" applyProtection="1">
      <protection locked="0"/>
    </xf>
    <xf numFmtId="1" fontId="5" fillId="0" borderId="78" xfId="1" applyNumberFormat="1" applyFont="1" applyBorder="1" applyAlignment="1">
      <alignment wrapText="1"/>
    </xf>
    <xf numFmtId="1" fontId="5" fillId="7" borderId="79" xfId="1" applyNumberFormat="1" applyFont="1" applyFill="1" applyBorder="1" applyAlignment="1" applyProtection="1">
      <alignment horizontal="right"/>
      <protection locked="0"/>
    </xf>
    <xf numFmtId="1" fontId="5" fillId="7" borderId="80" xfId="1" applyNumberFormat="1" applyFont="1" applyFill="1" applyBorder="1" applyAlignment="1" applyProtection="1">
      <alignment horizontal="right"/>
      <protection locked="0"/>
    </xf>
    <xf numFmtId="1" fontId="5" fillId="7" borderId="79" xfId="1" applyNumberFormat="1" applyFont="1" applyFill="1" applyBorder="1" applyProtection="1">
      <protection locked="0"/>
    </xf>
    <xf numFmtId="1" fontId="5" fillId="7" borderId="80" xfId="1" applyNumberFormat="1" applyFont="1" applyFill="1" applyBorder="1" applyProtection="1">
      <protection locked="0"/>
    </xf>
    <xf numFmtId="1" fontId="5" fillId="7" borderId="68" xfId="1" applyNumberFormat="1" applyFont="1" applyFill="1" applyBorder="1" applyProtection="1">
      <protection locked="0"/>
    </xf>
    <xf numFmtId="1" fontId="5" fillId="0" borderId="2" xfId="1" applyNumberFormat="1" applyFont="1" applyBorder="1" applyAlignment="1">
      <alignment wrapText="1"/>
    </xf>
    <xf numFmtId="1" fontId="1" fillId="0" borderId="3" xfId="1" applyNumberFormat="1" applyFont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" fontId="1" fillId="0" borderId="3" xfId="1" applyNumberFormat="1" applyFont="1" applyBorder="1"/>
    <xf numFmtId="1" fontId="1" fillId="0" borderId="6" xfId="1" applyNumberFormat="1" applyFont="1" applyBorder="1"/>
    <xf numFmtId="1" fontId="5" fillId="0" borderId="41" xfId="1" applyNumberFormat="1" applyFont="1" applyBorder="1"/>
    <xf numFmtId="1" fontId="5" fillId="3" borderId="2" xfId="0" applyNumberFormat="1" applyFont="1" applyFill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16" xfId="1" applyNumberFormat="1" applyFont="1" applyBorder="1" applyAlignment="1">
      <alignment horizontal="center" vertical="center" wrapText="1"/>
    </xf>
    <xf numFmtId="1" fontId="5" fillId="0" borderId="22" xfId="1" applyNumberFormat="1" applyFont="1" applyBorder="1" applyAlignment="1">
      <alignment wrapText="1"/>
    </xf>
    <xf numFmtId="1" fontId="5" fillId="4" borderId="40" xfId="1" applyNumberFormat="1" applyFont="1" applyFill="1" applyBorder="1"/>
    <xf numFmtId="1" fontId="2" fillId="4" borderId="47" xfId="0" applyNumberFormat="1" applyFont="1" applyFill="1" applyBorder="1"/>
    <xf numFmtId="1" fontId="5" fillId="0" borderId="76" xfId="1" applyNumberFormat="1" applyFont="1" applyBorder="1" applyAlignment="1">
      <alignment wrapText="1"/>
    </xf>
    <xf numFmtId="1" fontId="5" fillId="0" borderId="76" xfId="1" applyNumberFormat="1" applyFont="1" applyBorder="1"/>
    <xf numFmtId="1" fontId="5" fillId="0" borderId="30" xfId="1" applyNumberFormat="1" applyFont="1" applyBorder="1" applyAlignment="1">
      <alignment wrapText="1"/>
    </xf>
    <xf numFmtId="1" fontId="5" fillId="0" borderId="2" xfId="1" applyNumberFormat="1" applyFont="1" applyBorder="1"/>
    <xf numFmtId="1" fontId="1" fillId="0" borderId="60" xfId="1" applyNumberFormat="1" applyFont="1" applyBorder="1"/>
    <xf numFmtId="1" fontId="1" fillId="0" borderId="4" xfId="1" applyNumberFormat="1" applyFont="1" applyBorder="1"/>
    <xf numFmtId="1" fontId="1" fillId="0" borderId="16" xfId="1" applyNumberFormat="1" applyFont="1" applyBorder="1"/>
    <xf numFmtId="1" fontId="2" fillId="8" borderId="0" xfId="0" applyNumberFormat="1" applyFont="1" applyFill="1"/>
    <xf numFmtId="1" fontId="2" fillId="8" borderId="0" xfId="0" applyNumberFormat="1" applyFont="1" applyFill="1" applyProtection="1">
      <protection locked="0"/>
    </xf>
    <xf numFmtId="1" fontId="5" fillId="7" borderId="76" xfId="1" applyNumberFormat="1" applyFont="1" applyFill="1" applyBorder="1" applyAlignment="1" applyProtection="1">
      <alignment horizontal="center"/>
      <protection locked="0"/>
    </xf>
    <xf numFmtId="1" fontId="5" fillId="7" borderId="81" xfId="1" applyNumberFormat="1" applyFont="1" applyFill="1" applyBorder="1" applyAlignment="1" applyProtection="1">
      <alignment horizontal="center"/>
      <protection locked="0"/>
    </xf>
    <xf numFmtId="1" fontId="5" fillId="0" borderId="17" xfId="1" applyNumberFormat="1" applyFont="1" applyBorder="1" applyAlignment="1">
      <alignment horizontal="right"/>
    </xf>
    <xf numFmtId="1" fontId="5" fillId="7" borderId="17" xfId="1" applyNumberFormat="1" applyFont="1" applyFill="1" applyBorder="1" applyProtection="1">
      <protection locked="0"/>
    </xf>
    <xf numFmtId="1" fontId="5" fillId="7" borderId="17" xfId="1" applyNumberFormat="1" applyFont="1" applyFill="1" applyBorder="1" applyAlignment="1" applyProtection="1">
      <alignment horizontal="right"/>
      <protection locked="0"/>
    </xf>
    <xf numFmtId="1" fontId="5" fillId="0" borderId="82" xfId="1" applyNumberFormat="1" applyFont="1" applyBorder="1" applyProtection="1">
      <protection hidden="1"/>
    </xf>
    <xf numFmtId="1" fontId="6" fillId="0" borderId="82" xfId="1" applyNumberFormat="1" applyFont="1" applyBorder="1" applyProtection="1">
      <protection hidden="1"/>
    </xf>
    <xf numFmtId="1" fontId="5" fillId="0" borderId="82" xfId="1" applyNumberFormat="1" applyFont="1" applyBorder="1"/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1" fontId="5" fillId="3" borderId="84" xfId="0" applyNumberFormat="1" applyFont="1" applyFill="1" applyBorder="1" applyAlignment="1">
      <alignment horizontal="center" vertical="center"/>
    </xf>
    <xf numFmtId="2" fontId="5" fillId="3" borderId="85" xfId="0" applyNumberFormat="1" applyFont="1" applyFill="1" applyBorder="1" applyAlignment="1">
      <alignment horizontal="center" vertical="center"/>
    </xf>
    <xf numFmtId="2" fontId="1" fillId="2" borderId="86" xfId="2" applyNumberFormat="1" applyFont="1" applyBorder="1" applyAlignment="1" applyProtection="1">
      <alignment horizontal="center" vertical="center"/>
      <protection locked="0"/>
    </xf>
    <xf numFmtId="1" fontId="5" fillId="0" borderId="87" xfId="1" applyNumberFormat="1" applyFont="1" applyBorder="1"/>
    <xf numFmtId="1" fontId="5" fillId="7" borderId="86" xfId="1" applyNumberFormat="1" applyFont="1" applyFill="1" applyBorder="1" applyAlignment="1" applyProtection="1">
      <alignment horizontal="center"/>
      <protection locked="0"/>
    </xf>
    <xf numFmtId="1" fontId="5" fillId="0" borderId="87" xfId="1" applyNumberFormat="1" applyFont="1" applyBorder="1" applyAlignment="1">
      <alignment wrapText="1"/>
    </xf>
    <xf numFmtId="1" fontId="5" fillId="2" borderId="88" xfId="2" applyNumberFormat="1" applyFont="1" applyBorder="1" applyAlignment="1" applyProtection="1">
      <alignment horizontal="center" vertical="center"/>
      <protection locked="0"/>
    </xf>
    <xf numFmtId="2" fontId="5" fillId="2" borderId="88" xfId="2" applyNumberFormat="1" applyFont="1" applyBorder="1" applyAlignment="1" applyProtection="1">
      <alignment horizontal="center" vertical="center"/>
      <protection locked="0"/>
    </xf>
    <xf numFmtId="2" fontId="5" fillId="2" borderId="89" xfId="2" applyNumberFormat="1" applyFont="1" applyBorder="1" applyAlignment="1" applyProtection="1">
      <alignment horizontal="center" vertical="center"/>
      <protection locked="0"/>
    </xf>
    <xf numFmtId="2" fontId="5" fillId="2" borderId="90" xfId="2" applyNumberFormat="1" applyFont="1" applyBorder="1" applyAlignment="1" applyProtection="1">
      <alignment horizontal="center" vertical="center"/>
      <protection locked="0"/>
    </xf>
    <xf numFmtId="2" fontId="1" fillId="2" borderId="88" xfId="2" applyNumberFormat="1" applyFont="1" applyBorder="1" applyAlignment="1" applyProtection="1">
      <alignment horizontal="center" vertical="center"/>
      <protection locked="0"/>
    </xf>
    <xf numFmtId="1" fontId="5" fillId="7" borderId="91" xfId="1" applyNumberFormat="1" applyFont="1" applyFill="1" applyBorder="1" applyAlignment="1" applyProtection="1">
      <alignment horizontal="center"/>
      <protection locked="0"/>
    </xf>
    <xf numFmtId="1" fontId="5" fillId="7" borderId="92" xfId="1" applyNumberFormat="1" applyFont="1" applyFill="1" applyBorder="1" applyAlignment="1" applyProtection="1">
      <alignment horizontal="center"/>
      <protection locked="0"/>
    </xf>
    <xf numFmtId="1" fontId="5" fillId="7" borderId="93" xfId="1" applyNumberFormat="1" applyFont="1" applyFill="1" applyBorder="1" applyAlignment="1" applyProtection="1">
      <alignment horizontal="right"/>
      <protection locked="0"/>
    </xf>
    <xf numFmtId="1" fontId="5" fillId="7" borderId="93" xfId="1" applyNumberFormat="1" applyFont="1" applyFill="1" applyBorder="1" applyProtection="1">
      <protection locked="0"/>
    </xf>
    <xf numFmtId="1" fontId="5" fillId="0" borderId="44" xfId="1" applyNumberFormat="1" applyFont="1" applyBorder="1" applyAlignment="1">
      <alignment horizontal="center" vertical="center" wrapText="1"/>
    </xf>
    <xf numFmtId="1" fontId="5" fillId="0" borderId="60" xfId="1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0" borderId="67" xfId="1" applyNumberFormat="1" applyFont="1" applyBorder="1" applyAlignment="1">
      <alignment horizontal="left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61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2" fontId="5" fillId="3" borderId="94" xfId="0" applyNumberFormat="1" applyFont="1" applyFill="1" applyBorder="1" applyAlignment="1">
      <alignment horizontal="center" vertical="center"/>
    </xf>
    <xf numFmtId="1" fontId="5" fillId="7" borderId="94" xfId="1" applyNumberFormat="1" applyFont="1" applyFill="1" applyBorder="1" applyProtection="1">
      <protection locked="0"/>
    </xf>
    <xf numFmtId="1" fontId="5" fillId="7" borderId="95" xfId="1" applyNumberFormat="1" applyFont="1" applyFill="1" applyBorder="1" applyProtection="1">
      <protection locked="0"/>
    </xf>
    <xf numFmtId="1" fontId="5" fillId="7" borderId="96" xfId="1" applyNumberFormat="1" applyFont="1" applyFill="1" applyBorder="1" applyProtection="1">
      <protection locked="0"/>
    </xf>
    <xf numFmtId="1" fontId="5" fillId="7" borderId="93" xfId="1" applyNumberFormat="1" applyFont="1" applyFill="1" applyBorder="1" applyAlignment="1" applyProtection="1">
      <alignment horizontal="center"/>
      <protection locked="0"/>
    </xf>
    <xf numFmtId="1" fontId="5" fillId="0" borderId="97" xfId="1" applyNumberFormat="1" applyFont="1" applyBorder="1"/>
    <xf numFmtId="1" fontId="5" fillId="0" borderId="91" xfId="1" applyNumberFormat="1" applyFont="1" applyBorder="1" applyAlignment="1">
      <alignment horizontal="right"/>
    </xf>
    <xf numFmtId="1" fontId="5" fillId="0" borderId="91" xfId="1" applyNumberFormat="1" applyFont="1" applyBorder="1" applyAlignment="1">
      <alignment wrapText="1"/>
    </xf>
    <xf numFmtId="1" fontId="5" fillId="0" borderId="91" xfId="1" applyNumberFormat="1" applyFont="1" applyBorder="1"/>
    <xf numFmtId="1" fontId="5" fillId="7" borderId="49" xfId="0" applyNumberFormat="1" applyFont="1" applyFill="1" applyBorder="1" applyAlignment="1" applyProtection="1">
      <protection locked="0"/>
    </xf>
    <xf numFmtId="1" fontId="5" fillId="0" borderId="98" xfId="1" applyNumberFormat="1" applyFont="1" applyBorder="1" applyProtection="1">
      <protection hidden="1"/>
    </xf>
    <xf numFmtId="1" fontId="6" fillId="0" borderId="99" xfId="1" applyNumberFormat="1" applyFont="1" applyBorder="1" applyAlignment="1">
      <alignment horizontal="center"/>
    </xf>
    <xf numFmtId="1" fontId="5" fillId="0" borderId="98" xfId="1" applyNumberFormat="1" applyFont="1" applyBorder="1" applyAlignment="1">
      <alignment horizontal="center" vertical="center" wrapText="1"/>
    </xf>
    <xf numFmtId="1" fontId="5" fillId="0" borderId="100" xfId="1" applyNumberFormat="1" applyFont="1" applyBorder="1" applyProtection="1">
      <protection hidden="1"/>
    </xf>
    <xf numFmtId="1" fontId="8" fillId="0" borderId="98" xfId="1" applyNumberFormat="1" applyFont="1" applyBorder="1"/>
    <xf numFmtId="1" fontId="5" fillId="0" borderId="101" xfId="1" applyNumberFormat="1" applyFont="1" applyBorder="1"/>
    <xf numFmtId="1" fontId="5" fillId="0" borderId="84" xfId="1" applyNumberFormat="1" applyFont="1" applyBorder="1"/>
    <xf numFmtId="1" fontId="5" fillId="7" borderId="85" xfId="1" applyNumberFormat="1" applyFont="1" applyFill="1" applyBorder="1" applyProtection="1">
      <protection locked="0"/>
    </xf>
    <xf numFmtId="1" fontId="5" fillId="7" borderId="102" xfId="1" applyNumberFormat="1" applyFont="1" applyFill="1" applyBorder="1" applyProtection="1">
      <protection locked="0"/>
    </xf>
    <xf numFmtId="1" fontId="5" fillId="7" borderId="103" xfId="1" applyNumberFormat="1" applyFont="1" applyFill="1" applyBorder="1" applyProtection="1">
      <protection locked="0"/>
    </xf>
    <xf numFmtId="1" fontId="5" fillId="0" borderId="98" xfId="1" applyNumberFormat="1" applyFont="1" applyBorder="1"/>
    <xf numFmtId="1" fontId="6" fillId="0" borderId="98" xfId="1" applyNumberFormat="1" applyFont="1" applyBorder="1"/>
    <xf numFmtId="1" fontId="5" fillId="0" borderId="100" xfId="1" applyNumberFormat="1" applyFont="1" applyBorder="1"/>
    <xf numFmtId="1" fontId="5" fillId="0" borderId="104" xfId="1" applyNumberFormat="1" applyFont="1" applyBorder="1"/>
    <xf numFmtId="1" fontId="5" fillId="0" borderId="105" xfId="1" applyNumberFormat="1" applyFont="1" applyBorder="1"/>
    <xf numFmtId="1" fontId="5" fillId="7" borderId="106" xfId="1" applyNumberFormat="1" applyFont="1" applyFill="1" applyBorder="1" applyAlignment="1" applyProtection="1">
      <alignment horizontal="center"/>
      <protection locked="0"/>
    </xf>
    <xf numFmtId="1" fontId="5" fillId="7" borderId="17" xfId="1" applyNumberFormat="1" applyFont="1" applyFill="1" applyBorder="1" applyAlignment="1" applyProtection="1">
      <alignment horizontal="center"/>
      <protection locked="0"/>
    </xf>
    <xf numFmtId="1" fontId="6" fillId="0" borderId="100" xfId="1" applyNumberFormat="1" applyFont="1" applyBorder="1" applyProtection="1">
      <protection hidden="1"/>
    </xf>
    <xf numFmtId="1" fontId="5" fillId="0" borderId="99" xfId="1" applyNumberFormat="1" applyFont="1" applyBorder="1" applyProtection="1">
      <protection hidden="1"/>
    </xf>
    <xf numFmtId="1" fontId="2" fillId="3" borderId="100" xfId="0" applyNumberFormat="1" applyFont="1" applyFill="1" applyBorder="1"/>
    <xf numFmtId="1" fontId="5" fillId="0" borderId="107" xfId="1" applyNumberFormat="1" applyFont="1" applyBorder="1"/>
    <xf numFmtId="1" fontId="5" fillId="7" borderId="108" xfId="1" applyNumberFormat="1" applyFont="1" applyFill="1" applyBorder="1" applyAlignment="1" applyProtection="1">
      <alignment horizontal="center"/>
      <protection locked="0"/>
    </xf>
    <xf numFmtId="1" fontId="6" fillId="0" borderId="99" xfId="1" applyNumberFormat="1" applyFont="1" applyBorder="1" applyProtection="1">
      <protection hidden="1"/>
    </xf>
    <xf numFmtId="1" fontId="5" fillId="4" borderId="98" xfId="1" applyNumberFormat="1" applyFont="1" applyFill="1" applyBorder="1" applyProtection="1">
      <protection hidden="1"/>
    </xf>
    <xf numFmtId="1" fontId="5" fillId="4" borderId="100" xfId="1" applyNumberFormat="1" applyFont="1" applyFill="1" applyBorder="1" applyProtection="1">
      <protection hidden="1"/>
    </xf>
    <xf numFmtId="1" fontId="5" fillId="4" borderId="100" xfId="1" applyNumberFormat="1" applyFont="1" applyFill="1" applyBorder="1"/>
    <xf numFmtId="1" fontId="5" fillId="0" borderId="109" xfId="1" applyNumberFormat="1" applyFont="1" applyBorder="1"/>
    <xf numFmtId="1" fontId="2" fillId="0" borderId="98" xfId="0" applyNumberFormat="1" applyFont="1" applyBorder="1"/>
    <xf numFmtId="1" fontId="5" fillId="7" borderId="110" xfId="1" applyNumberFormat="1" applyFont="1" applyFill="1" applyBorder="1" applyProtection="1">
      <protection locked="0"/>
    </xf>
    <xf numFmtId="1" fontId="5" fillId="0" borderId="99" xfId="1" applyNumberFormat="1" applyFont="1" applyBorder="1"/>
    <xf numFmtId="1" fontId="5" fillId="7" borderId="111" xfId="1" applyNumberFormat="1" applyFont="1" applyFill="1" applyBorder="1" applyProtection="1">
      <protection locked="0"/>
    </xf>
    <xf numFmtId="1" fontId="5" fillId="7" borderId="112" xfId="1" applyNumberFormat="1" applyFont="1" applyFill="1" applyBorder="1" applyProtection="1">
      <protection locked="0"/>
    </xf>
    <xf numFmtId="1" fontId="5" fillId="7" borderId="113" xfId="1" applyNumberFormat="1" applyFont="1" applyFill="1" applyBorder="1" applyProtection="1">
      <protection locked="0"/>
    </xf>
    <xf numFmtId="1" fontId="5" fillId="0" borderId="84" xfId="1" applyNumberFormat="1" applyFont="1" applyBorder="1" applyAlignment="1">
      <alignment wrapText="1"/>
    </xf>
    <xf numFmtId="1" fontId="5" fillId="7" borderId="114" xfId="1" applyNumberFormat="1" applyFont="1" applyFill="1" applyBorder="1" applyProtection="1">
      <protection locked="0"/>
    </xf>
    <xf numFmtId="1" fontId="5" fillId="7" borderId="115" xfId="1" applyNumberFormat="1" applyFont="1" applyFill="1" applyBorder="1" applyProtection="1">
      <protection locked="0"/>
    </xf>
    <xf numFmtId="1" fontId="5" fillId="4" borderId="98" xfId="1" applyNumberFormat="1" applyFont="1" applyFill="1" applyBorder="1"/>
    <xf numFmtId="1" fontId="2" fillId="4" borderId="100" xfId="0" applyNumberFormat="1" applyFont="1" applyFill="1" applyBorder="1"/>
    <xf numFmtId="1" fontId="5" fillId="7" borderId="116" xfId="1" applyNumberFormat="1" applyFont="1" applyFill="1" applyBorder="1" applyProtection="1">
      <protection locked="0"/>
    </xf>
    <xf numFmtId="1" fontId="5" fillId="7" borderId="117" xfId="1" applyNumberFormat="1" applyFont="1" applyFill="1" applyBorder="1" applyAlignment="1" applyProtection="1">
      <alignment horizontal="center"/>
      <protection locked="0"/>
    </xf>
    <xf numFmtId="1" fontId="5" fillId="7" borderId="118" xfId="1" applyNumberFormat="1" applyFont="1" applyFill="1" applyBorder="1" applyAlignment="1" applyProtection="1">
      <alignment horizontal="center"/>
      <protection locked="0"/>
    </xf>
    <xf numFmtId="1" fontId="6" fillId="0" borderId="119" xfId="1" applyNumberFormat="1" applyFont="1" applyBorder="1" applyAlignment="1">
      <alignment horizontal="center"/>
    </xf>
    <xf numFmtId="1" fontId="5" fillId="0" borderId="120" xfId="1" applyNumberFormat="1" applyFont="1" applyBorder="1"/>
    <xf numFmtId="1" fontId="5" fillId="7" borderId="121" xfId="1" applyNumberFormat="1" applyFont="1" applyFill="1" applyBorder="1" applyAlignment="1" applyProtection="1">
      <alignment horizontal="center"/>
      <protection locked="0"/>
    </xf>
    <xf numFmtId="1" fontId="5" fillId="7" borderId="122" xfId="1" applyNumberFormat="1" applyFont="1" applyFill="1" applyBorder="1" applyAlignment="1" applyProtection="1">
      <alignment horizontal="center"/>
      <protection locked="0"/>
    </xf>
    <xf numFmtId="1" fontId="5" fillId="7" borderId="123" xfId="1" applyNumberFormat="1" applyFont="1" applyFill="1" applyBorder="1" applyAlignment="1" applyProtection="1">
      <alignment horizontal="center"/>
      <protection locked="0"/>
    </xf>
    <xf numFmtId="1" fontId="5" fillId="0" borderId="119" xfId="1" applyNumberFormat="1" applyFont="1" applyBorder="1" applyProtection="1">
      <protection hidden="1"/>
    </xf>
    <xf numFmtId="1" fontId="6" fillId="0" borderId="119" xfId="1" applyNumberFormat="1" applyFont="1" applyBorder="1" applyProtection="1">
      <protection hidden="1"/>
    </xf>
    <xf numFmtId="1" fontId="5" fillId="7" borderId="118" xfId="1" applyNumberFormat="1" applyFont="1" applyFill="1" applyBorder="1" applyAlignment="1" applyProtection="1">
      <alignment horizontal="right"/>
      <protection locked="0"/>
    </xf>
    <xf numFmtId="1" fontId="5" fillId="7" borderId="118" xfId="1" applyNumberFormat="1" applyFont="1" applyFill="1" applyBorder="1" applyProtection="1">
      <protection locked="0"/>
    </xf>
    <xf numFmtId="1" fontId="5" fillId="0" borderId="119" xfId="1" applyNumberFormat="1" applyFont="1" applyBorder="1"/>
    <xf numFmtId="1" fontId="5" fillId="0" borderId="61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44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67" xfId="1" applyNumberFormat="1" applyFont="1" applyBorder="1" applyAlignment="1">
      <alignment horizontal="left"/>
    </xf>
    <xf numFmtId="1" fontId="5" fillId="0" borderId="60" xfId="1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2" borderId="124" xfId="2" applyNumberFormat="1" applyFont="1" applyBorder="1" applyAlignment="1" applyProtection="1">
      <alignment horizontal="center" vertical="center"/>
      <protection locked="0"/>
    </xf>
    <xf numFmtId="2" fontId="5" fillId="2" borderId="124" xfId="2" applyNumberFormat="1" applyFont="1" applyBorder="1" applyAlignment="1" applyProtection="1">
      <alignment horizontal="center" vertical="center"/>
      <protection locked="0"/>
    </xf>
    <xf numFmtId="2" fontId="5" fillId="2" borderId="125" xfId="2" applyNumberFormat="1" applyFont="1" applyBorder="1" applyAlignment="1" applyProtection="1">
      <alignment horizontal="center" vertical="center"/>
      <protection locked="0"/>
    </xf>
    <xf numFmtId="2" fontId="5" fillId="2" borderId="126" xfId="2" applyNumberFormat="1" applyFont="1" applyBorder="1" applyAlignment="1" applyProtection="1">
      <alignment horizontal="center" vertical="center"/>
      <protection locked="0"/>
    </xf>
    <xf numFmtId="2" fontId="1" fillId="2" borderId="124" xfId="2" applyNumberFormat="1" applyFont="1" applyBorder="1" applyAlignment="1" applyProtection="1">
      <alignment horizontal="center" vertical="center"/>
      <protection locked="0"/>
    </xf>
    <xf numFmtId="1" fontId="5" fillId="0" borderId="127" xfId="1" applyNumberFormat="1" applyFont="1" applyBorder="1"/>
    <xf numFmtId="1" fontId="5" fillId="7" borderId="128" xfId="1" applyNumberFormat="1" applyFont="1" applyFill="1" applyBorder="1" applyAlignment="1" applyProtection="1">
      <alignment horizontal="center"/>
      <protection locked="0"/>
    </xf>
    <xf numFmtId="1" fontId="5" fillId="7" borderId="129" xfId="1" applyNumberFormat="1" applyFont="1" applyFill="1" applyBorder="1" applyProtection="1">
      <protection locked="0"/>
    </xf>
    <xf numFmtId="1" fontId="5" fillId="7" borderId="130" xfId="1" applyNumberFormat="1" applyFont="1" applyFill="1" applyBorder="1" applyProtection="1">
      <protection locked="0"/>
    </xf>
    <xf numFmtId="1" fontId="5" fillId="3" borderId="132" xfId="0" applyNumberFormat="1" applyFont="1" applyFill="1" applyBorder="1" applyAlignment="1">
      <alignment horizontal="center" vertical="center"/>
    </xf>
    <xf numFmtId="2" fontId="5" fillId="3" borderId="133" xfId="0" applyNumberFormat="1" applyFont="1" applyFill="1" applyBorder="1" applyAlignment="1">
      <alignment horizontal="center" vertical="center"/>
    </xf>
    <xf numFmtId="1" fontId="5" fillId="0" borderId="134" xfId="1" applyNumberFormat="1" applyFont="1" applyBorder="1" applyProtection="1">
      <protection hidden="1"/>
    </xf>
    <xf numFmtId="1" fontId="6" fillId="0" borderId="83" xfId="1" applyNumberFormat="1" applyFont="1" applyBorder="1" applyAlignment="1">
      <alignment horizontal="center"/>
    </xf>
    <xf numFmtId="1" fontId="5" fillId="0" borderId="134" xfId="1" applyNumberFormat="1" applyFont="1" applyBorder="1" applyAlignment="1">
      <alignment horizontal="center" vertical="center" wrapText="1"/>
    </xf>
    <xf numFmtId="1" fontId="5" fillId="0" borderId="135" xfId="1" applyNumberFormat="1" applyFont="1" applyBorder="1" applyProtection="1">
      <protection hidden="1"/>
    </xf>
    <xf numFmtId="1" fontId="8" fillId="0" borderId="134" xfId="1" applyNumberFormat="1" applyFont="1" applyBorder="1"/>
    <xf numFmtId="1" fontId="5" fillId="0" borderId="136" xfId="1" applyNumberFormat="1" applyFont="1" applyBorder="1"/>
    <xf numFmtId="1" fontId="5" fillId="0" borderId="132" xfId="1" applyNumberFormat="1" applyFont="1" applyBorder="1"/>
    <xf numFmtId="1" fontId="5" fillId="7" borderId="133" xfId="1" applyNumberFormat="1" applyFont="1" applyFill="1" applyBorder="1" applyProtection="1">
      <protection locked="0"/>
    </xf>
    <xf numFmtId="1" fontId="5" fillId="7" borderId="137" xfId="1" applyNumberFormat="1" applyFont="1" applyFill="1" applyBorder="1" applyProtection="1">
      <protection locked="0"/>
    </xf>
    <xf numFmtId="1" fontId="5" fillId="7" borderId="138" xfId="1" applyNumberFormat="1" applyFont="1" applyFill="1" applyBorder="1" applyProtection="1">
      <protection locked="0"/>
    </xf>
    <xf numFmtId="1" fontId="5" fillId="0" borderId="134" xfId="1" applyNumberFormat="1" applyFont="1" applyBorder="1"/>
    <xf numFmtId="1" fontId="6" fillId="0" borderId="134" xfId="1" applyNumberFormat="1" applyFont="1" applyBorder="1"/>
    <xf numFmtId="1" fontId="5" fillId="0" borderId="135" xfId="1" applyNumberFormat="1" applyFont="1" applyBorder="1"/>
    <xf numFmtId="1" fontId="5" fillId="0" borderId="139" xfId="1" applyNumberFormat="1" applyFont="1" applyBorder="1"/>
    <xf numFmtId="1" fontId="5" fillId="0" borderId="140" xfId="1" applyNumberFormat="1" applyFont="1" applyBorder="1"/>
    <xf numFmtId="1" fontId="5" fillId="0" borderId="142" xfId="1" applyNumberFormat="1" applyFont="1" applyBorder="1"/>
    <xf numFmtId="1" fontId="5" fillId="7" borderId="141" xfId="1" applyNumberFormat="1" applyFont="1" applyFill="1" applyBorder="1" applyAlignment="1" applyProtection="1">
      <alignment horizontal="center"/>
      <protection locked="0"/>
    </xf>
    <xf numFmtId="1" fontId="5" fillId="7" borderId="143" xfId="1" applyNumberFormat="1" applyFont="1" applyFill="1" applyBorder="1" applyAlignment="1" applyProtection="1">
      <alignment horizontal="center"/>
      <protection locked="0"/>
    </xf>
    <xf numFmtId="1" fontId="5" fillId="7" borderId="144" xfId="1" applyNumberFormat="1" applyFont="1" applyFill="1" applyBorder="1" applyAlignment="1" applyProtection="1">
      <alignment horizontal="center"/>
      <protection locked="0"/>
    </xf>
    <xf numFmtId="1" fontId="6" fillId="0" borderId="135" xfId="1" applyNumberFormat="1" applyFont="1" applyBorder="1" applyProtection="1">
      <protection hidden="1"/>
    </xf>
    <xf numFmtId="1" fontId="2" fillId="3" borderId="135" xfId="0" applyNumberFormat="1" applyFont="1" applyFill="1" applyBorder="1"/>
    <xf numFmtId="1" fontId="5" fillId="0" borderId="145" xfId="1" applyNumberFormat="1" applyFont="1" applyBorder="1"/>
    <xf numFmtId="1" fontId="5" fillId="4" borderId="134" xfId="1" applyNumberFormat="1" applyFont="1" applyFill="1" applyBorder="1" applyProtection="1">
      <protection hidden="1"/>
    </xf>
    <xf numFmtId="1" fontId="5" fillId="4" borderId="135" xfId="1" applyNumberFormat="1" applyFont="1" applyFill="1" applyBorder="1" applyProtection="1">
      <protection hidden="1"/>
    </xf>
    <xf numFmtId="1" fontId="5" fillId="4" borderId="135" xfId="1" applyNumberFormat="1" applyFont="1" applyFill="1" applyBorder="1"/>
    <xf numFmtId="1" fontId="5" fillId="7" borderId="146" xfId="1" applyNumberFormat="1" applyFont="1" applyFill="1" applyBorder="1" applyAlignment="1" applyProtection="1">
      <alignment horizontal="right"/>
      <protection locked="0"/>
    </xf>
    <xf numFmtId="1" fontId="5" fillId="0" borderId="147" xfId="1" applyNumberFormat="1" applyFont="1" applyBorder="1"/>
    <xf numFmtId="1" fontId="2" fillId="0" borderId="134" xfId="0" applyNumberFormat="1" applyFont="1" applyBorder="1"/>
    <xf numFmtId="1" fontId="5" fillId="7" borderId="146" xfId="1" applyNumberFormat="1" applyFont="1" applyFill="1" applyBorder="1" applyProtection="1">
      <protection locked="0"/>
    </xf>
    <xf numFmtId="1" fontId="5" fillId="7" borderId="148" xfId="1" applyNumberFormat="1" applyFont="1" applyFill="1" applyBorder="1" applyProtection="1">
      <protection locked="0"/>
    </xf>
    <xf numFmtId="1" fontId="5" fillId="0" borderId="132" xfId="1" applyNumberFormat="1" applyFont="1" applyBorder="1" applyAlignment="1">
      <alignment wrapText="1"/>
    </xf>
    <xf numFmtId="1" fontId="5" fillId="7" borderId="149" xfId="1" applyNumberFormat="1" applyFont="1" applyFill="1" applyBorder="1" applyProtection="1">
      <protection locked="0"/>
    </xf>
    <xf numFmtId="1" fontId="5" fillId="7" borderId="150" xfId="1" applyNumberFormat="1" applyFont="1" applyFill="1" applyBorder="1" applyProtection="1">
      <protection locked="0"/>
    </xf>
    <xf numFmtId="1" fontId="5" fillId="4" borderId="134" xfId="1" applyNumberFormat="1" applyFont="1" applyFill="1" applyBorder="1"/>
    <xf numFmtId="1" fontId="2" fillId="4" borderId="135" xfId="0" applyNumberFormat="1" applyFont="1" applyFill="1" applyBorder="1"/>
    <xf numFmtId="1" fontId="5" fillId="7" borderId="151" xfId="1" applyNumberFormat="1" applyFont="1" applyFill="1" applyBorder="1" applyProtection="1">
      <protection locked="0"/>
    </xf>
    <xf numFmtId="1" fontId="5" fillId="3" borderId="128" xfId="0" applyNumberFormat="1" applyFont="1" applyFill="1" applyBorder="1" applyAlignment="1">
      <alignment horizontal="center" vertical="center"/>
    </xf>
    <xf numFmtId="2" fontId="5" fillId="3" borderId="152" xfId="0" applyNumberFormat="1" applyFont="1" applyFill="1" applyBorder="1" applyAlignment="1">
      <alignment horizontal="center" vertical="center"/>
    </xf>
    <xf numFmtId="1" fontId="6" fillId="0" borderId="153" xfId="1" applyNumberFormat="1" applyFont="1" applyBorder="1" applyAlignment="1">
      <alignment horizontal="center"/>
    </xf>
    <xf numFmtId="1" fontId="5" fillId="0" borderId="153" xfId="1" applyNumberFormat="1" applyFont="1" applyBorder="1" applyProtection="1">
      <protection hidden="1"/>
    </xf>
    <xf numFmtId="1" fontId="6" fillId="0" borderId="153" xfId="1" applyNumberFormat="1" applyFont="1" applyBorder="1" applyProtection="1">
      <protection hidden="1"/>
    </xf>
    <xf numFmtId="1" fontId="5" fillId="0" borderId="154" xfId="1" applyNumberFormat="1" applyFont="1" applyBorder="1"/>
    <xf numFmtId="1" fontId="5" fillId="0" borderId="155" xfId="1" applyNumberFormat="1" applyFont="1" applyBorder="1" applyAlignment="1">
      <alignment horizontal="right"/>
    </xf>
    <xf numFmtId="1" fontId="5" fillId="7" borderId="155" xfId="1" applyNumberFormat="1" applyFont="1" applyFill="1" applyBorder="1" applyProtection="1">
      <protection locked="0"/>
    </xf>
    <xf numFmtId="1" fontId="5" fillId="7" borderId="155" xfId="1" applyNumberFormat="1" applyFont="1" applyFill="1" applyBorder="1" applyAlignment="1" applyProtection="1">
      <alignment horizontal="right"/>
      <protection locked="0"/>
    </xf>
    <xf numFmtId="1" fontId="5" fillId="7" borderId="156" xfId="1" applyNumberFormat="1" applyFont="1" applyFill="1" applyBorder="1" applyAlignment="1" applyProtection="1">
      <alignment horizontal="right"/>
      <protection locked="0"/>
    </xf>
    <xf numFmtId="1" fontId="5" fillId="0" borderId="141" xfId="1" applyNumberFormat="1" applyFont="1" applyBorder="1" applyAlignment="1">
      <alignment horizontal="right"/>
    </xf>
    <xf numFmtId="1" fontId="5" fillId="7" borderId="152" xfId="1" applyNumberFormat="1" applyFont="1" applyFill="1" applyBorder="1" applyAlignment="1" applyProtection="1">
      <alignment horizontal="right"/>
      <protection locked="0"/>
    </xf>
    <xf numFmtId="1" fontId="5" fillId="7" borderId="152" xfId="1" applyNumberFormat="1" applyFont="1" applyFill="1" applyBorder="1" applyProtection="1">
      <protection locked="0"/>
    </xf>
    <xf numFmtId="1" fontId="5" fillId="7" borderId="156" xfId="1" applyNumberFormat="1" applyFont="1" applyFill="1" applyBorder="1" applyProtection="1">
      <protection locked="0"/>
    </xf>
    <xf numFmtId="1" fontId="5" fillId="0" borderId="153" xfId="1" applyNumberFormat="1" applyFont="1" applyBorder="1"/>
    <xf numFmtId="1" fontId="5" fillId="7" borderId="157" xfId="1" applyNumberFormat="1" applyFont="1" applyFill="1" applyBorder="1" applyProtection="1">
      <protection locked="0"/>
    </xf>
    <xf numFmtId="1" fontId="5" fillId="7" borderId="158" xfId="1" applyNumberFormat="1" applyFont="1" applyFill="1" applyBorder="1" applyProtection="1">
      <protection locked="0"/>
    </xf>
    <xf numFmtId="1" fontId="5" fillId="0" borderId="141" xfId="1" applyNumberFormat="1" applyFont="1" applyBorder="1" applyAlignment="1">
      <alignment wrapText="1"/>
    </xf>
    <xf numFmtId="1" fontId="5" fillId="0" borderId="141" xfId="1" applyNumberFormat="1" applyFont="1" applyBorder="1"/>
    <xf numFmtId="1" fontId="5" fillId="3" borderId="155" xfId="0" applyNumberFormat="1" applyFont="1" applyFill="1" applyBorder="1" applyAlignment="1">
      <alignment horizontal="center" vertical="center"/>
    </xf>
    <xf numFmtId="1" fontId="6" fillId="0" borderId="159" xfId="1" applyNumberFormat="1" applyFont="1" applyBorder="1" applyAlignment="1">
      <alignment horizontal="center"/>
    </xf>
    <xf numFmtId="1" fontId="5" fillId="7" borderId="160" xfId="1" applyNumberFormat="1" applyFont="1" applyFill="1" applyBorder="1" applyAlignment="1" applyProtection="1">
      <alignment horizontal="center"/>
      <protection locked="0"/>
    </xf>
    <xf numFmtId="1" fontId="5" fillId="7" borderId="156" xfId="1" applyNumberFormat="1" applyFont="1" applyFill="1" applyBorder="1" applyAlignment="1" applyProtection="1">
      <alignment horizontal="center"/>
      <protection locked="0"/>
    </xf>
    <xf numFmtId="1" fontId="5" fillId="7" borderId="155" xfId="1" applyNumberFormat="1" applyFont="1" applyFill="1" applyBorder="1" applyAlignment="1" applyProtection="1">
      <alignment horizontal="center"/>
      <protection locked="0"/>
    </xf>
    <xf numFmtId="1" fontId="5" fillId="0" borderId="161" xfId="1" applyNumberFormat="1" applyFont="1" applyBorder="1" applyProtection="1">
      <protection hidden="1"/>
    </xf>
    <xf numFmtId="1" fontId="5" fillId="7" borderId="162" xfId="1" applyNumberFormat="1" applyFont="1" applyFill="1" applyBorder="1" applyProtection="1">
      <protection locked="0"/>
    </xf>
    <xf numFmtId="1" fontId="5" fillId="7" borderId="163" xfId="1" applyNumberFormat="1" applyFont="1" applyFill="1" applyBorder="1" applyProtection="1">
      <protection locked="0"/>
    </xf>
    <xf numFmtId="1" fontId="5" fillId="7" borderId="164" xfId="1" applyNumberFormat="1" applyFont="1" applyFill="1" applyBorder="1" applyProtection="1">
      <protection locked="0"/>
    </xf>
    <xf numFmtId="1" fontId="5" fillId="3" borderId="165" xfId="0" applyNumberFormat="1" applyFont="1" applyFill="1" applyBorder="1" applyAlignment="1">
      <alignment horizontal="center" vertical="center"/>
    </xf>
    <xf numFmtId="2" fontId="5" fillId="3" borderId="166" xfId="0" applyNumberFormat="1" applyFont="1" applyFill="1" applyBorder="1" applyAlignment="1">
      <alignment horizontal="center" vertical="center"/>
    </xf>
    <xf numFmtId="1" fontId="6" fillId="0" borderId="167" xfId="1" applyNumberFormat="1" applyFont="1" applyBorder="1" applyAlignment="1">
      <alignment horizontal="center"/>
    </xf>
    <xf numFmtId="1" fontId="5" fillId="0" borderId="168" xfId="1" applyNumberFormat="1" applyFont="1" applyBorder="1"/>
    <xf numFmtId="1" fontId="5" fillId="7" borderId="169" xfId="1" applyNumberFormat="1" applyFont="1" applyFill="1" applyBorder="1" applyAlignment="1" applyProtection="1">
      <alignment horizontal="center"/>
      <protection locked="0"/>
    </xf>
    <xf numFmtId="1" fontId="5" fillId="7" borderId="170" xfId="1" applyNumberFormat="1" applyFont="1" applyFill="1" applyBorder="1" applyAlignment="1" applyProtection="1">
      <alignment horizontal="center"/>
      <protection locked="0"/>
    </xf>
    <xf numFmtId="1" fontId="5" fillId="7" borderId="171" xfId="1" applyNumberFormat="1" applyFont="1" applyFill="1" applyBorder="1" applyAlignment="1" applyProtection="1">
      <alignment horizontal="center"/>
      <protection locked="0"/>
    </xf>
    <xf numFmtId="1" fontId="5" fillId="0" borderId="172" xfId="1" applyNumberFormat="1" applyFont="1" applyBorder="1" applyProtection="1">
      <protection hidden="1"/>
    </xf>
    <xf numFmtId="1" fontId="6" fillId="0" borderId="167" xfId="1" applyNumberFormat="1" applyFont="1" applyBorder="1" applyProtection="1">
      <protection hidden="1"/>
    </xf>
    <xf numFmtId="1" fontId="5" fillId="0" borderId="167" xfId="1" applyNumberFormat="1" applyFont="1" applyBorder="1" applyProtection="1">
      <protection hidden="1"/>
    </xf>
    <xf numFmtId="1" fontId="5" fillId="0" borderId="173" xfId="1" applyNumberFormat="1" applyFont="1" applyBorder="1"/>
    <xf numFmtId="1" fontId="5" fillId="0" borderId="165" xfId="1" applyNumberFormat="1" applyFont="1" applyBorder="1" applyAlignment="1">
      <alignment horizontal="right"/>
    </xf>
    <xf numFmtId="1" fontId="5" fillId="7" borderId="165" xfId="1" applyNumberFormat="1" applyFont="1" applyFill="1" applyBorder="1" applyProtection="1">
      <protection locked="0"/>
    </xf>
    <xf numFmtId="1" fontId="5" fillId="7" borderId="165" xfId="1" applyNumberFormat="1" applyFont="1" applyFill="1" applyBorder="1" applyAlignment="1" applyProtection="1">
      <alignment horizontal="right"/>
      <protection locked="0"/>
    </xf>
    <xf numFmtId="1" fontId="5" fillId="7" borderId="174" xfId="1" applyNumberFormat="1" applyFont="1" applyFill="1" applyBorder="1" applyAlignment="1" applyProtection="1">
      <alignment horizontal="right"/>
      <protection locked="0"/>
    </xf>
    <xf numFmtId="1" fontId="5" fillId="7" borderId="166" xfId="1" applyNumberFormat="1" applyFont="1" applyFill="1" applyBorder="1" applyAlignment="1" applyProtection="1">
      <alignment horizontal="right"/>
      <protection locked="0"/>
    </xf>
    <xf numFmtId="1" fontId="5" fillId="7" borderId="166" xfId="1" applyNumberFormat="1" applyFont="1" applyFill="1" applyBorder="1" applyProtection="1">
      <protection locked="0"/>
    </xf>
    <xf numFmtId="1" fontId="5" fillId="7" borderId="174" xfId="1" applyNumberFormat="1" applyFont="1" applyFill="1" applyBorder="1" applyProtection="1">
      <protection locked="0"/>
    </xf>
    <xf numFmtId="1" fontId="5" fillId="0" borderId="167" xfId="1" applyNumberFormat="1" applyFont="1" applyBorder="1"/>
    <xf numFmtId="1" fontId="5" fillId="7" borderId="175" xfId="1" applyNumberFormat="1" applyFont="1" applyFill="1" applyBorder="1" applyProtection="1">
      <protection locked="0"/>
    </xf>
    <xf numFmtId="1" fontId="5" fillId="7" borderId="176" xfId="1" applyNumberFormat="1" applyFont="1" applyFill="1" applyBorder="1" applyProtection="1">
      <protection locked="0"/>
    </xf>
    <xf numFmtId="1" fontId="6" fillId="0" borderId="177" xfId="1" applyNumberFormat="1" applyFont="1" applyBorder="1" applyAlignment="1">
      <alignment horizontal="center"/>
    </xf>
    <xf numFmtId="1" fontId="5" fillId="0" borderId="178" xfId="1" applyNumberFormat="1" applyFont="1" applyBorder="1"/>
    <xf numFmtId="1" fontId="5" fillId="7" borderId="179" xfId="1" applyNumberFormat="1" applyFont="1" applyFill="1" applyBorder="1" applyAlignment="1" applyProtection="1">
      <alignment horizontal="center"/>
      <protection locked="0"/>
    </xf>
    <xf numFmtId="1" fontId="5" fillId="7" borderId="174" xfId="1" applyNumberFormat="1" applyFont="1" applyFill="1" applyBorder="1" applyAlignment="1" applyProtection="1">
      <alignment horizontal="center"/>
      <protection locked="0"/>
    </xf>
    <xf numFmtId="1" fontId="5" fillId="7" borderId="180" xfId="1" applyNumberFormat="1" applyFont="1" applyFill="1" applyBorder="1" applyAlignment="1" applyProtection="1">
      <alignment horizontal="center"/>
      <protection locked="0"/>
    </xf>
    <xf numFmtId="1" fontId="5" fillId="0" borderId="177" xfId="1" applyNumberFormat="1" applyFont="1" applyBorder="1" applyProtection="1">
      <protection hidden="1"/>
    </xf>
    <xf numFmtId="1" fontId="6" fillId="0" borderId="177" xfId="1" applyNumberFormat="1" applyFont="1" applyBorder="1" applyProtection="1">
      <protection hidden="1"/>
    </xf>
    <xf numFmtId="1" fontId="5" fillId="7" borderId="181" xfId="1" applyNumberFormat="1" applyFont="1" applyFill="1" applyBorder="1" applyAlignment="1" applyProtection="1">
      <alignment horizontal="right"/>
      <protection locked="0"/>
    </xf>
    <xf numFmtId="1" fontId="5" fillId="7" borderId="181" xfId="1" applyNumberFormat="1" applyFont="1" applyFill="1" applyBorder="1" applyProtection="1">
      <protection locked="0"/>
    </xf>
    <xf numFmtId="1" fontId="5" fillId="0" borderId="177" xfId="1" applyNumberFormat="1" applyFont="1" applyBorder="1"/>
    <xf numFmtId="1" fontId="5" fillId="3" borderId="180" xfId="0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44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67" xfId="1" applyNumberFormat="1" applyFont="1" applyBorder="1" applyAlignment="1">
      <alignment horizontal="left"/>
    </xf>
    <xf numFmtId="1" fontId="5" fillId="0" borderId="60" xfId="1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29" xfId="0" applyNumberFormat="1" applyFont="1" applyFill="1" applyBorder="1" applyAlignment="1">
      <alignment horizontal="center" vertical="center"/>
    </xf>
    <xf numFmtId="1" fontId="5" fillId="0" borderId="188" xfId="1" applyNumberFormat="1" applyFont="1" applyBorder="1" applyProtection="1">
      <protection hidden="1"/>
    </xf>
    <xf numFmtId="1" fontId="6" fillId="0" borderId="161" xfId="1" applyNumberFormat="1" applyFont="1" applyBorder="1" applyAlignment="1">
      <alignment horizontal="center"/>
    </xf>
    <xf numFmtId="1" fontId="5" fillId="0" borderId="188" xfId="1" applyNumberFormat="1" applyFont="1" applyBorder="1" applyAlignment="1">
      <alignment horizontal="center" vertical="center" wrapText="1"/>
    </xf>
    <xf numFmtId="1" fontId="5" fillId="0" borderId="189" xfId="1" applyNumberFormat="1" applyFont="1" applyBorder="1" applyProtection="1">
      <protection hidden="1"/>
    </xf>
    <xf numFmtId="1" fontId="8" fillId="0" borderId="188" xfId="1" applyNumberFormat="1" applyFont="1" applyBorder="1"/>
    <xf numFmtId="1" fontId="5" fillId="0" borderId="190" xfId="1" applyNumberFormat="1" applyFont="1" applyBorder="1"/>
    <xf numFmtId="1" fontId="5" fillId="0" borderId="191" xfId="1" applyNumberFormat="1" applyFont="1" applyBorder="1"/>
    <xf numFmtId="1" fontId="5" fillId="7" borderId="192" xfId="1" applyNumberFormat="1" applyFont="1" applyFill="1" applyBorder="1" applyProtection="1">
      <protection locked="0"/>
    </xf>
    <xf numFmtId="1" fontId="5" fillId="7" borderId="193" xfId="1" applyNumberFormat="1" applyFont="1" applyFill="1" applyBorder="1" applyProtection="1">
      <protection locked="0"/>
    </xf>
    <xf numFmtId="1" fontId="5" fillId="7" borderId="194" xfId="1" applyNumberFormat="1" applyFont="1" applyFill="1" applyBorder="1" applyProtection="1">
      <protection locked="0"/>
    </xf>
    <xf numFmtId="1" fontId="5" fillId="0" borderId="188" xfId="1" applyNumberFormat="1" applyFont="1" applyBorder="1"/>
    <xf numFmtId="1" fontId="6" fillId="0" borderId="188" xfId="1" applyNumberFormat="1" applyFont="1" applyBorder="1"/>
    <xf numFmtId="1" fontId="5" fillId="0" borderId="189" xfId="1" applyNumberFormat="1" applyFont="1" applyBorder="1"/>
    <xf numFmtId="1" fontId="5" fillId="0" borderId="195" xfId="1" applyNumberFormat="1" applyFont="1" applyBorder="1"/>
    <xf numFmtId="1" fontId="5" fillId="0" borderId="196" xfId="1" applyNumberFormat="1" applyFont="1" applyBorder="1"/>
    <xf numFmtId="1" fontId="5" fillId="0" borderId="197" xfId="1" applyNumberFormat="1" applyFont="1" applyBorder="1"/>
    <xf numFmtId="1" fontId="5" fillId="7" borderId="198" xfId="1" applyNumberFormat="1" applyFont="1" applyFill="1" applyBorder="1" applyAlignment="1" applyProtection="1">
      <alignment horizontal="center"/>
      <protection locked="0"/>
    </xf>
    <xf numFmtId="1" fontId="5" fillId="7" borderId="199" xfId="1" applyNumberFormat="1" applyFont="1" applyFill="1" applyBorder="1" applyAlignment="1" applyProtection="1">
      <alignment horizontal="center"/>
      <protection locked="0"/>
    </xf>
    <xf numFmtId="1" fontId="5" fillId="7" borderId="200" xfId="1" applyNumberFormat="1" applyFont="1" applyFill="1" applyBorder="1" applyAlignment="1" applyProtection="1">
      <alignment horizontal="center"/>
      <protection locked="0"/>
    </xf>
    <xf numFmtId="1" fontId="6" fillId="0" borderId="189" xfId="1" applyNumberFormat="1" applyFont="1" applyBorder="1" applyProtection="1">
      <protection hidden="1"/>
    </xf>
    <xf numFmtId="1" fontId="5" fillId="0" borderId="201" xfId="1" applyNumberFormat="1" applyFont="1" applyBorder="1" applyProtection="1">
      <protection hidden="1"/>
    </xf>
    <xf numFmtId="1" fontId="2" fillId="3" borderId="189" xfId="0" applyNumberFormat="1" applyFont="1" applyFill="1" applyBorder="1"/>
    <xf numFmtId="1" fontId="5" fillId="0" borderId="202" xfId="1" applyNumberFormat="1" applyFont="1" applyBorder="1"/>
    <xf numFmtId="1" fontId="5" fillId="7" borderId="203" xfId="1" applyNumberFormat="1" applyFont="1" applyFill="1" applyBorder="1" applyAlignment="1" applyProtection="1">
      <alignment horizontal="center"/>
      <protection locked="0"/>
    </xf>
    <xf numFmtId="1" fontId="6" fillId="0" borderId="201" xfId="1" applyNumberFormat="1" applyFont="1" applyBorder="1" applyProtection="1">
      <protection hidden="1"/>
    </xf>
    <xf numFmtId="1" fontId="5" fillId="4" borderId="188" xfId="1" applyNumberFormat="1" applyFont="1" applyFill="1" applyBorder="1" applyProtection="1">
      <protection hidden="1"/>
    </xf>
    <xf numFmtId="1" fontId="5" fillId="4" borderId="189" xfId="1" applyNumberFormat="1" applyFont="1" applyFill="1" applyBorder="1" applyProtection="1">
      <protection hidden="1"/>
    </xf>
    <xf numFmtId="1" fontId="5" fillId="4" borderId="189" xfId="1" applyNumberFormat="1" applyFont="1" applyFill="1" applyBorder="1"/>
    <xf numFmtId="1" fontId="5" fillId="7" borderId="199" xfId="1" applyNumberFormat="1" applyFont="1" applyFill="1" applyBorder="1" applyAlignment="1" applyProtection="1">
      <alignment horizontal="right"/>
      <protection locked="0"/>
    </xf>
    <xf numFmtId="1" fontId="5" fillId="0" borderId="204" xfId="1" applyNumberFormat="1" applyFont="1" applyBorder="1"/>
    <xf numFmtId="1" fontId="2" fillId="0" borderId="188" xfId="0" applyNumberFormat="1" applyFont="1" applyBorder="1"/>
    <xf numFmtId="1" fontId="5" fillId="7" borderId="199" xfId="1" applyNumberFormat="1" applyFont="1" applyFill="1" applyBorder="1" applyProtection="1">
      <protection locked="0"/>
    </xf>
    <xf numFmtId="1" fontId="5" fillId="7" borderId="205" xfId="1" applyNumberFormat="1" applyFont="1" applyFill="1" applyBorder="1" applyProtection="1">
      <protection locked="0"/>
    </xf>
    <xf numFmtId="1" fontId="5" fillId="0" borderId="201" xfId="1" applyNumberFormat="1" applyFont="1" applyBorder="1"/>
    <xf numFmtId="1" fontId="5" fillId="7" borderId="206" xfId="1" applyNumberFormat="1" applyFont="1" applyFill="1" applyBorder="1" applyProtection="1">
      <protection locked="0"/>
    </xf>
    <xf numFmtId="1" fontId="5" fillId="7" borderId="207" xfId="1" applyNumberFormat="1" applyFont="1" applyFill="1" applyBorder="1" applyProtection="1">
      <protection locked="0"/>
    </xf>
    <xf numFmtId="1" fontId="5" fillId="7" borderId="208" xfId="1" applyNumberFormat="1" applyFont="1" applyFill="1" applyBorder="1" applyProtection="1">
      <protection locked="0"/>
    </xf>
    <xf numFmtId="1" fontId="5" fillId="0" borderId="191" xfId="1" applyNumberFormat="1" applyFont="1" applyBorder="1" applyAlignment="1">
      <alignment wrapText="1"/>
    </xf>
    <xf numFmtId="1" fontId="5" fillId="7" borderId="209" xfId="1" applyNumberFormat="1" applyFont="1" applyFill="1" applyBorder="1" applyProtection="1">
      <protection locked="0"/>
    </xf>
    <xf numFmtId="1" fontId="5" fillId="7" borderId="210" xfId="1" applyNumberFormat="1" applyFont="1" applyFill="1" applyBorder="1" applyProtection="1">
      <protection locked="0"/>
    </xf>
    <xf numFmtId="1" fontId="5" fillId="4" borderId="188" xfId="1" applyNumberFormat="1" applyFont="1" applyFill="1" applyBorder="1"/>
    <xf numFmtId="1" fontId="2" fillId="4" borderId="189" xfId="0" applyNumberFormat="1" applyFont="1" applyFill="1" applyBorder="1"/>
    <xf numFmtId="1" fontId="5" fillId="7" borderId="211" xfId="1" applyNumberFormat="1" applyFont="1" applyFill="1" applyBorder="1" applyProtection="1">
      <protection locked="0"/>
    </xf>
    <xf numFmtId="1" fontId="5" fillId="0" borderId="59" xfId="1" applyNumberFormat="1" applyFont="1" applyBorder="1" applyAlignment="1">
      <alignment horizontal="center" vertical="center" wrapText="1"/>
    </xf>
    <xf numFmtId="1" fontId="5" fillId="0" borderId="61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left" wrapText="1"/>
    </xf>
    <xf numFmtId="1" fontId="5" fillId="0" borderId="44" xfId="1" applyNumberFormat="1" applyFont="1" applyBorder="1" applyAlignment="1">
      <alignment horizontal="center" vertical="center" wrapText="1"/>
    </xf>
    <xf numFmtId="1" fontId="5" fillId="0" borderId="76" xfId="1" applyNumberFormat="1" applyFont="1" applyBorder="1" applyAlignment="1">
      <alignment horizontal="center" vertical="center" wrapText="1"/>
    </xf>
    <xf numFmtId="1" fontId="6" fillId="0" borderId="75" xfId="0" applyNumberFormat="1" applyFont="1" applyBorder="1"/>
    <xf numFmtId="1" fontId="6" fillId="0" borderId="57" xfId="0" applyNumberFormat="1" applyFont="1" applyBorder="1"/>
    <xf numFmtId="1" fontId="5" fillId="0" borderId="59" xfId="1" applyNumberFormat="1" applyFont="1" applyBorder="1" applyAlignment="1">
      <alignment horizontal="left" wrapText="1"/>
    </xf>
    <xf numFmtId="1" fontId="5" fillId="0" borderId="6" xfId="1" applyNumberFormat="1" applyFont="1" applyBorder="1" applyAlignment="1">
      <alignment horizontal="left" wrapText="1"/>
    </xf>
    <xf numFmtId="1" fontId="5" fillId="0" borderId="29" xfId="1" applyNumberFormat="1" applyFont="1" applyBorder="1" applyAlignment="1">
      <alignment horizontal="left" vertical="center" wrapText="1"/>
    </xf>
    <xf numFmtId="1" fontId="5" fillId="0" borderId="44" xfId="1" applyNumberFormat="1" applyFont="1" applyBorder="1" applyAlignment="1">
      <alignment horizontal="left" vertical="center" wrapText="1"/>
    </xf>
    <xf numFmtId="1" fontId="5" fillId="0" borderId="76" xfId="1" applyNumberFormat="1" applyFont="1" applyBorder="1" applyAlignment="1">
      <alignment horizontal="left" vertical="center" wrapText="1"/>
    </xf>
    <xf numFmtId="1" fontId="5" fillId="0" borderId="9" xfId="1" applyNumberFormat="1" applyFont="1" applyBorder="1" applyAlignment="1">
      <alignment horizontal="center" vertical="center" wrapText="1"/>
    </xf>
    <xf numFmtId="1" fontId="5" fillId="0" borderId="21" xfId="1" applyNumberFormat="1" applyFont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71" xfId="1" applyNumberFormat="1" applyFont="1" applyBorder="1" applyAlignment="1">
      <alignment horizontal="left"/>
    </xf>
    <xf numFmtId="1" fontId="5" fillId="0" borderId="72" xfId="1" applyNumberFormat="1" applyFont="1" applyBorder="1" applyAlignment="1">
      <alignment horizontal="left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left"/>
    </xf>
    <xf numFmtId="1" fontId="5" fillId="0" borderId="63" xfId="1" applyNumberFormat="1" applyFont="1" applyBorder="1" applyAlignment="1">
      <alignment horizontal="left"/>
    </xf>
    <xf numFmtId="1" fontId="5" fillId="0" borderId="52" xfId="1" applyNumberFormat="1" applyFont="1" applyBorder="1" applyAlignment="1">
      <alignment horizontal="left"/>
    </xf>
    <xf numFmtId="1" fontId="5" fillId="0" borderId="66" xfId="1" applyNumberFormat="1" applyFont="1" applyBorder="1" applyAlignment="1">
      <alignment horizontal="left"/>
    </xf>
    <xf numFmtId="1" fontId="5" fillId="0" borderId="67" xfId="1" applyNumberFormat="1" applyFont="1" applyBorder="1" applyAlignment="1">
      <alignment horizontal="left"/>
    </xf>
    <xf numFmtId="1" fontId="5" fillId="0" borderId="68" xfId="1" applyNumberFormat="1" applyFont="1" applyBorder="1" applyAlignment="1">
      <alignment horizontal="left"/>
    </xf>
    <xf numFmtId="1" fontId="5" fillId="0" borderId="29" xfId="1" applyNumberFormat="1" applyFont="1" applyBorder="1" applyAlignment="1">
      <alignment horizontal="left" vertical="center"/>
    </xf>
    <xf numFmtId="1" fontId="5" fillId="0" borderId="62" xfId="1" applyNumberFormat="1" applyFont="1" applyBorder="1" applyAlignment="1">
      <alignment horizontal="left" vertical="center"/>
    </xf>
    <xf numFmtId="1" fontId="5" fillId="0" borderId="8" xfId="1" applyNumberFormat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62" xfId="1" applyNumberFormat="1" applyFont="1" applyBorder="1" applyAlignment="1">
      <alignment horizontal="center" vertical="center" wrapText="1"/>
    </xf>
    <xf numFmtId="1" fontId="5" fillId="0" borderId="60" xfId="1" applyNumberFormat="1" applyFont="1" applyBorder="1" applyAlignment="1">
      <alignment horizontal="center" vertical="center" wrapText="1"/>
    </xf>
    <xf numFmtId="1" fontId="5" fillId="0" borderId="61" xfId="1" applyNumberFormat="1" applyFont="1" applyBorder="1" applyAlignment="1">
      <alignment horizontal="center"/>
    </xf>
    <xf numFmtId="1" fontId="5" fillId="0" borderId="6" xfId="1" applyNumberFormat="1" applyFont="1" applyBorder="1" applyAlignment="1">
      <alignment horizont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0" borderId="91" xfId="1" applyNumberFormat="1" applyFont="1" applyBorder="1" applyAlignment="1">
      <alignment horizontal="center" vertical="center" wrapText="1"/>
    </xf>
    <xf numFmtId="1" fontId="6" fillId="0" borderId="104" xfId="0" applyNumberFormat="1" applyFont="1" applyBorder="1"/>
    <xf numFmtId="1" fontId="5" fillId="0" borderId="91" xfId="1" applyNumberFormat="1" applyFont="1" applyBorder="1" applyAlignment="1">
      <alignment horizontal="left" vertical="center" wrapText="1"/>
    </xf>
    <xf numFmtId="1" fontId="5" fillId="0" borderId="86" xfId="1" applyNumberFormat="1" applyFont="1" applyBorder="1" applyAlignment="1">
      <alignment horizontal="center" vertical="center" wrapText="1"/>
    </xf>
    <xf numFmtId="1" fontId="5" fillId="0" borderId="87" xfId="1" applyNumberFormat="1" applyFont="1" applyBorder="1" applyAlignment="1">
      <alignment horizontal="center" vertical="center" wrapText="1"/>
    </xf>
    <xf numFmtId="1" fontId="5" fillId="0" borderId="87" xfId="1" applyNumberFormat="1" applyFont="1" applyBorder="1" applyAlignment="1">
      <alignment horizontal="left"/>
    </xf>
    <xf numFmtId="1" fontId="5" fillId="0" borderId="86" xfId="1" applyNumberFormat="1" applyFont="1" applyBorder="1" applyAlignment="1">
      <alignment horizontal="left"/>
    </xf>
    <xf numFmtId="1" fontId="5" fillId="3" borderId="87" xfId="0" applyNumberFormat="1" applyFont="1" applyFill="1" applyBorder="1" applyAlignment="1">
      <alignment horizontal="center" vertical="center" wrapText="1"/>
    </xf>
    <xf numFmtId="1" fontId="5" fillId="3" borderId="86" xfId="0" applyNumberFormat="1" applyFont="1" applyFill="1" applyBorder="1" applyAlignment="1">
      <alignment horizontal="center" vertical="center" wrapText="1"/>
    </xf>
    <xf numFmtId="1" fontId="5" fillId="0" borderId="101" xfId="1" applyNumberFormat="1" applyFont="1" applyBorder="1" applyAlignment="1">
      <alignment horizontal="left"/>
    </xf>
    <xf numFmtId="1" fontId="5" fillId="0" borderId="91" xfId="1" applyNumberFormat="1" applyFont="1" applyBorder="1" applyAlignment="1">
      <alignment horizontal="left" vertical="center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3" borderId="87" xfId="0" applyNumberFormat="1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3" borderId="86" xfId="0" applyNumberFormat="1" applyFont="1" applyFill="1" applyBorder="1" applyAlignment="1">
      <alignment horizontal="center" vertical="center" wrapText="1"/>
    </xf>
    <xf numFmtId="1" fontId="5" fillId="3" borderId="95" xfId="0" applyNumberFormat="1" applyFont="1" applyFill="1" applyBorder="1" applyAlignment="1">
      <alignment horizontal="center" vertical="center" wrapText="1"/>
    </xf>
    <xf numFmtId="1" fontId="5" fillId="0" borderId="141" xfId="1" applyNumberFormat="1" applyFont="1" applyBorder="1" applyAlignment="1">
      <alignment horizontal="center" vertical="center" wrapText="1"/>
    </xf>
    <xf numFmtId="1" fontId="6" fillId="0" borderId="139" xfId="0" applyNumberFormat="1" applyFont="1" applyBorder="1"/>
    <xf numFmtId="1" fontId="5" fillId="0" borderId="141" xfId="1" applyNumberFormat="1" applyFont="1" applyBorder="1" applyAlignment="1">
      <alignment horizontal="left" vertical="center" wrapText="1"/>
    </xf>
    <xf numFmtId="1" fontId="5" fillId="0" borderId="141" xfId="1" applyNumberFormat="1" applyFont="1" applyBorder="1" applyAlignment="1">
      <alignment horizontal="left" vertical="center"/>
    </xf>
    <xf numFmtId="1" fontId="6" fillId="0" borderId="61" xfId="1" applyNumberFormat="1" applyFont="1" applyBorder="1" applyAlignment="1">
      <alignment horizontal="left" wrapText="1"/>
    </xf>
    <xf numFmtId="1" fontId="6" fillId="0" borderId="186" xfId="1" applyNumberFormat="1" applyFont="1" applyBorder="1" applyAlignment="1">
      <alignment horizontal="left" wrapText="1"/>
    </xf>
    <xf numFmtId="1" fontId="6" fillId="0" borderId="184" xfId="0" applyNumberFormat="1" applyFont="1" applyBorder="1"/>
    <xf numFmtId="1" fontId="6" fillId="0" borderId="12" xfId="0" applyNumberFormat="1" applyFont="1" applyBorder="1"/>
    <xf numFmtId="1" fontId="6" fillId="0" borderId="185" xfId="0" applyNumberFormat="1" applyFont="1" applyBorder="1"/>
    <xf numFmtId="1" fontId="5" fillId="0" borderId="59" xfId="1" applyNumberFormat="1" applyFont="1" applyBorder="1" applyAlignment="1">
      <alignment horizontal="left"/>
    </xf>
    <xf numFmtId="1" fontId="5" fillId="0" borderId="6" xfId="1" applyNumberFormat="1" applyFont="1" applyBorder="1" applyAlignment="1">
      <alignment horizontal="left"/>
    </xf>
    <xf numFmtId="1" fontId="5" fillId="0" borderId="44" xfId="1" applyNumberFormat="1" applyFont="1" applyBorder="1" applyAlignment="1">
      <alignment horizontal="left" vertical="center"/>
    </xf>
    <xf numFmtId="1" fontId="5" fillId="0" borderId="183" xfId="1" applyNumberFormat="1" applyFont="1" applyBorder="1" applyAlignment="1">
      <alignment horizontal="center"/>
    </xf>
    <xf numFmtId="1" fontId="5" fillId="3" borderId="44" xfId="0" applyNumberFormat="1" applyFont="1" applyFill="1" applyBorder="1" applyAlignment="1">
      <alignment horizontal="center" vertical="center"/>
    </xf>
    <xf numFmtId="1" fontId="5" fillId="3" borderId="29" xfId="0" applyNumberFormat="1" applyFont="1" applyFill="1" applyBorder="1" applyAlignment="1">
      <alignment horizontal="center" vertical="center"/>
    </xf>
    <xf numFmtId="1" fontId="5" fillId="3" borderId="141" xfId="0" applyNumberFormat="1" applyFont="1" applyFill="1" applyBorder="1" applyAlignment="1">
      <alignment horizontal="center" vertical="center"/>
    </xf>
    <xf numFmtId="1" fontId="5" fillId="3" borderId="45" xfId="0" applyNumberFormat="1" applyFont="1" applyFill="1" applyBorder="1" applyAlignment="1">
      <alignment horizontal="center" vertical="center" wrapText="1"/>
    </xf>
    <xf numFmtId="1" fontId="5" fillId="3" borderId="23" xfId="0" applyNumberFormat="1" applyFont="1" applyFill="1" applyBorder="1" applyAlignment="1">
      <alignment horizontal="center" vertical="center" wrapText="1"/>
    </xf>
    <xf numFmtId="1" fontId="5" fillId="3" borderId="94" xfId="0" applyNumberFormat="1" applyFont="1" applyFill="1" applyBorder="1" applyAlignment="1">
      <alignment horizontal="center" vertical="center" wrapText="1"/>
    </xf>
    <xf numFmtId="1" fontId="5" fillId="3" borderId="46" xfId="0" applyNumberFormat="1" applyFont="1" applyFill="1" applyBorder="1" applyAlignment="1">
      <alignment horizontal="center" vertical="center" wrapText="1"/>
    </xf>
    <xf numFmtId="1" fontId="5" fillId="3" borderId="182" xfId="0" applyNumberFormat="1" applyFont="1" applyFill="1" applyBorder="1" applyAlignment="1">
      <alignment horizontal="center" vertical="center" wrapText="1"/>
    </xf>
    <xf numFmtId="1" fontId="5" fillId="3" borderId="96" xfId="0" applyNumberFormat="1" applyFont="1" applyFill="1" applyBorder="1" applyAlignment="1">
      <alignment horizontal="center" vertical="center" wrapText="1"/>
    </xf>
    <xf numFmtId="1" fontId="5" fillId="3" borderId="131" xfId="0" applyNumberFormat="1" applyFont="1" applyFill="1" applyBorder="1" applyAlignment="1">
      <alignment horizontal="center" vertical="center" wrapText="1"/>
    </xf>
    <xf numFmtId="1" fontId="5" fillId="0" borderId="142" xfId="1" applyNumberFormat="1" applyFont="1" applyBorder="1" applyAlignment="1">
      <alignment horizontal="left"/>
    </xf>
    <xf numFmtId="1" fontId="5" fillId="0" borderId="144" xfId="1" applyNumberFormat="1" applyFont="1" applyBorder="1" applyAlignment="1">
      <alignment horizontal="left"/>
    </xf>
    <xf numFmtId="1" fontId="5" fillId="0" borderId="136" xfId="1" applyNumberFormat="1" applyFont="1" applyBorder="1" applyAlignment="1">
      <alignment horizontal="left"/>
    </xf>
    <xf numFmtId="1" fontId="6" fillId="0" borderId="195" xfId="0" applyNumberFormat="1" applyFont="1" applyBorder="1"/>
    <xf numFmtId="1" fontId="5" fillId="0" borderId="190" xfId="1" applyNumberFormat="1" applyFont="1" applyBorder="1" applyAlignment="1">
      <alignment horizontal="left"/>
    </xf>
    <xf numFmtId="1" fontId="5" fillId="0" borderId="76" xfId="1" applyNumberFormat="1" applyFont="1" applyBorder="1" applyAlignment="1">
      <alignment horizontal="left" vertical="center"/>
    </xf>
    <xf numFmtId="1" fontId="5" fillId="3" borderId="187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6" xfId="3"/>
    <cellStyle name="Normal_REM 21-2002" xfId="1"/>
    <cellStyle name="Nota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ULTIMA%20VERSION%20SA_20_V1.2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SEPTIEMBRE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OCTUBRE\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NOVIEMBRE\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0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ENERO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FEBRERO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MARZO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ABRIL%202020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MAYO%202020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JUNIO%202020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JULIO%202020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AGOSTO%202020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97"/>
  <sheetViews>
    <sheetView tabSelected="1" topLeftCell="A58" workbookViewId="0">
      <selection activeCell="B85" sqref="B85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s="2" customFormat="1" x14ac:dyDescent="0.2">
      <c r="A1" s="1" t="s">
        <v>0</v>
      </c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s="2" customFormat="1" x14ac:dyDescent="0.2">
      <c r="A2" s="1" t="str">
        <f>CONCATENATE("COMUNA: ",[1]NOMBRE!B2," - ","( ",[1]NOMBRE!C2,[1]NOMBRE!D2,[1]NOMBRE!E2,[1]NOMBRE!F2,[1]NOMBRE!G2," )")</f>
        <v>COMUNA:  - (  )</v>
      </c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spans="1:92" s="2" customForma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X3" s="3"/>
      <c r="BY3" s="4"/>
      <c r="BZ3" s="4"/>
      <c r="CA3" s="5"/>
      <c r="CB3" s="5"/>
      <c r="CC3" s="5"/>
      <c r="CD3" s="5"/>
      <c r="CE3" s="5"/>
      <c r="CF3" s="5"/>
      <c r="CG3" s="6"/>
      <c r="CH3" s="6"/>
      <c r="CI3" s="6"/>
      <c r="CJ3" s="6"/>
      <c r="CK3" s="6"/>
      <c r="CL3" s="6"/>
      <c r="CM3" s="6"/>
      <c r="CN3" s="6"/>
    </row>
    <row r="4" spans="1:92" s="2" customFormat="1" x14ac:dyDescent="0.2">
      <c r="A4" s="1" t="str">
        <f>CONCATENATE("MES: ",[1]NOMBRE!B6," - ","( ",[1]NOMBRE!C6,[1]NOMBRE!D6," )")</f>
        <v>MES:  - (  )</v>
      </c>
      <c r="BX4" s="3"/>
      <c r="BY4" s="4"/>
      <c r="BZ4" s="4"/>
      <c r="CA4" s="5"/>
      <c r="CB4" s="5"/>
      <c r="CC4" s="5"/>
      <c r="CD4" s="5"/>
      <c r="CE4" s="5"/>
      <c r="CF4" s="5"/>
      <c r="CG4" s="6"/>
      <c r="CH4" s="6"/>
      <c r="CI4" s="6"/>
      <c r="CJ4" s="6"/>
      <c r="CK4" s="6"/>
      <c r="CL4" s="6"/>
      <c r="CM4" s="6"/>
      <c r="CN4" s="6"/>
    </row>
    <row r="5" spans="1:92" s="2" customFormat="1" x14ac:dyDescent="0.2">
      <c r="A5" s="1" t="str">
        <f>CONCATENATE("AÑO: ",[1]NOMBRE!B7)</f>
        <v>AÑO: 2020</v>
      </c>
      <c r="BX5" s="3"/>
      <c r="BY5" s="4"/>
      <c r="BZ5" s="4"/>
      <c r="CA5" s="5"/>
      <c r="CB5" s="5"/>
      <c r="CC5" s="5"/>
      <c r="CD5" s="5"/>
      <c r="CE5" s="5"/>
      <c r="CF5" s="5"/>
      <c r="CG5" s="6"/>
      <c r="CH5" s="6"/>
      <c r="CI5" s="6"/>
      <c r="CJ5" s="6"/>
      <c r="CK5" s="6"/>
      <c r="CL5" s="6"/>
      <c r="CM5" s="6"/>
      <c r="CN5" s="6"/>
    </row>
    <row r="6" spans="1:92" s="2" customFormat="1" ht="15" x14ac:dyDescent="0.2">
      <c r="F6" s="7" t="s">
        <v>1</v>
      </c>
      <c r="BX6" s="3"/>
      <c r="BY6" s="4"/>
      <c r="BZ6" s="4"/>
      <c r="CA6" s="5"/>
      <c r="CB6" s="5"/>
      <c r="CC6" s="5"/>
      <c r="CD6" s="5"/>
      <c r="CE6" s="5"/>
      <c r="CF6" s="5"/>
      <c r="CG6" s="6"/>
      <c r="CH6" s="6"/>
      <c r="CI6" s="6"/>
      <c r="CJ6" s="6"/>
      <c r="CK6" s="6"/>
      <c r="CL6" s="6"/>
      <c r="CM6" s="6"/>
      <c r="CN6" s="6"/>
    </row>
    <row r="7" spans="1:92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BX7" s="3"/>
      <c r="BY7" s="4"/>
      <c r="BZ7" s="4"/>
      <c r="CA7" s="5"/>
      <c r="CB7" s="5"/>
      <c r="CC7" s="5"/>
      <c r="CD7" s="5"/>
      <c r="CE7" s="5"/>
      <c r="CF7" s="5"/>
      <c r="CG7" s="6"/>
      <c r="CH7" s="6"/>
      <c r="CI7" s="6"/>
      <c r="CJ7" s="6"/>
      <c r="CK7" s="6"/>
      <c r="CL7" s="6"/>
      <c r="CM7" s="6"/>
      <c r="CN7" s="6"/>
    </row>
    <row r="8" spans="1:92" s="2" customFormat="1" x14ac:dyDescent="0.2">
      <c r="A8" s="10" t="s">
        <v>2</v>
      </c>
      <c r="BX8" s="3"/>
      <c r="BY8" s="4"/>
      <c r="BZ8" s="4"/>
      <c r="CA8" s="5"/>
      <c r="CB8" s="5"/>
      <c r="CC8" s="5"/>
      <c r="CD8" s="5"/>
      <c r="CE8" s="5"/>
      <c r="CF8" s="5"/>
      <c r="CG8" s="6"/>
      <c r="CH8" s="6"/>
      <c r="CI8" s="6"/>
      <c r="CJ8" s="6"/>
      <c r="CK8" s="6"/>
      <c r="CL8" s="6"/>
      <c r="CM8" s="6"/>
      <c r="CN8" s="6"/>
    </row>
    <row r="9" spans="1:92" s="2" customForma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Y9" s="11"/>
      <c r="BZ9" s="4"/>
      <c r="CA9" s="5"/>
      <c r="CB9" s="5"/>
      <c r="CC9" s="5"/>
      <c r="CD9" s="5"/>
      <c r="CE9" s="5"/>
      <c r="CF9" s="5"/>
      <c r="CG9" s="6"/>
      <c r="CH9" s="6"/>
      <c r="CI9" s="6"/>
      <c r="CJ9" s="6"/>
      <c r="CK9" s="6"/>
      <c r="CL9" s="6"/>
      <c r="CM9" s="6"/>
      <c r="CN9" s="6"/>
    </row>
    <row r="10" spans="1:92" s="2" customFormat="1" x14ac:dyDescent="0.2">
      <c r="A10" s="478"/>
      <c r="B10" s="479"/>
      <c r="C10" s="480"/>
      <c r="D10" s="482"/>
      <c r="E10" s="482"/>
      <c r="F10" s="484"/>
      <c r="G10" s="461"/>
      <c r="H10" s="462"/>
      <c r="I10" s="462"/>
      <c r="J10" s="463"/>
      <c r="K10" s="461"/>
      <c r="L10" s="462"/>
      <c r="M10" s="462"/>
      <c r="N10" s="462"/>
      <c r="O10" s="463"/>
      <c r="P10" s="461"/>
      <c r="Q10" s="462"/>
      <c r="R10" s="462"/>
      <c r="S10" s="462"/>
      <c r="T10" s="463"/>
      <c r="U10" s="461"/>
      <c r="V10" s="462"/>
      <c r="W10" s="462"/>
      <c r="X10" s="462"/>
      <c r="Y10" s="463"/>
      <c r="Z10" s="461"/>
      <c r="AA10" s="462"/>
      <c r="AB10" s="463"/>
      <c r="BY10" s="11"/>
      <c r="BZ10" s="4"/>
      <c r="CA10" s="5"/>
      <c r="CB10" s="5"/>
      <c r="CC10" s="5"/>
      <c r="CD10" s="5"/>
      <c r="CE10" s="5"/>
      <c r="CF10" s="5"/>
      <c r="CG10" s="6"/>
      <c r="CH10" s="6"/>
      <c r="CI10" s="6"/>
      <c r="CJ10" s="6"/>
      <c r="CK10" s="6"/>
      <c r="CL10" s="6"/>
      <c r="CM10" s="6"/>
      <c r="CN10" s="6"/>
    </row>
    <row r="11" spans="1:92" s="2" customFormat="1" ht="21" x14ac:dyDescent="0.2">
      <c r="A11" s="478"/>
      <c r="B11" s="479"/>
      <c r="C11" s="480"/>
      <c r="D11" s="483"/>
      <c r="E11" s="483"/>
      <c r="F11" s="484"/>
      <c r="G11" s="12" t="s">
        <v>14</v>
      </c>
      <c r="H11" s="13" t="s">
        <v>15</v>
      </c>
      <c r="I11" s="13" t="s">
        <v>16</v>
      </c>
      <c r="J11" s="14" t="s">
        <v>17</v>
      </c>
      <c r="K11" s="12" t="s">
        <v>14</v>
      </c>
      <c r="L11" s="13" t="s">
        <v>15</v>
      </c>
      <c r="M11" s="13" t="s">
        <v>16</v>
      </c>
      <c r="N11" s="13" t="s">
        <v>17</v>
      </c>
      <c r="O11" s="14" t="s">
        <v>18</v>
      </c>
      <c r="P11" s="12" t="s">
        <v>14</v>
      </c>
      <c r="Q11" s="13" t="s">
        <v>15</v>
      </c>
      <c r="R11" s="13" t="s">
        <v>19</v>
      </c>
      <c r="S11" s="13" t="s">
        <v>17</v>
      </c>
      <c r="T11" s="14" t="s">
        <v>18</v>
      </c>
      <c r="U11" s="12" t="s">
        <v>14</v>
      </c>
      <c r="V11" s="13" t="s">
        <v>15</v>
      </c>
      <c r="W11" s="13" t="s">
        <v>16</v>
      </c>
      <c r="X11" s="13" t="s">
        <v>17</v>
      </c>
      <c r="Y11" s="14" t="s">
        <v>18</v>
      </c>
      <c r="Z11" s="12" t="s">
        <v>14</v>
      </c>
      <c r="AA11" s="13" t="s">
        <v>20</v>
      </c>
      <c r="AB11" s="15" t="s">
        <v>21</v>
      </c>
      <c r="BY11" s="11"/>
      <c r="BZ11" s="4"/>
      <c r="CA11" s="5"/>
      <c r="CB11" s="5"/>
      <c r="CC11" s="5"/>
      <c r="CD11" s="5"/>
      <c r="CE11" s="5"/>
      <c r="CF11" s="5"/>
      <c r="CG11" s="6"/>
      <c r="CH11" s="6"/>
      <c r="CI11" s="6"/>
      <c r="CJ11" s="6"/>
      <c r="CK11" s="6"/>
      <c r="CL11" s="6"/>
      <c r="CM11" s="6"/>
      <c r="CN11" s="6"/>
    </row>
    <row r="12" spans="1:92" s="2" customFormat="1" x14ac:dyDescent="0.2">
      <c r="A12" s="16" t="s">
        <v>22</v>
      </c>
      <c r="B12" s="17">
        <f t="shared" ref="B12:Y12" si="0">SUM(B13:B16)</f>
        <v>6</v>
      </c>
      <c r="C12" s="18">
        <f t="shared" si="0"/>
        <v>4</v>
      </c>
      <c r="D12" s="19">
        <f t="shared" si="0"/>
        <v>4</v>
      </c>
      <c r="E12" s="19">
        <f t="shared" si="0"/>
        <v>12423</v>
      </c>
      <c r="F12" s="20">
        <f t="shared" si="0"/>
        <v>13595</v>
      </c>
      <c r="G12" s="21">
        <f t="shared" si="0"/>
        <v>4931</v>
      </c>
      <c r="H12" s="19">
        <f t="shared" si="0"/>
        <v>4931</v>
      </c>
      <c r="I12" s="19">
        <f t="shared" si="0"/>
        <v>0</v>
      </c>
      <c r="J12" s="20">
        <f t="shared" si="0"/>
        <v>0</v>
      </c>
      <c r="K12" s="21">
        <f t="shared" si="0"/>
        <v>5233.9866666666667</v>
      </c>
      <c r="L12" s="19">
        <f t="shared" si="0"/>
        <v>4152.5266666666666</v>
      </c>
      <c r="M12" s="19">
        <f t="shared" si="0"/>
        <v>36.623333333333335</v>
      </c>
      <c r="N12" s="19">
        <f t="shared" si="0"/>
        <v>12.920000000000002</v>
      </c>
      <c r="O12" s="20">
        <f t="shared" si="0"/>
        <v>1031.9166666666665</v>
      </c>
      <c r="P12" s="21">
        <f t="shared" si="0"/>
        <v>3457.3133333333335</v>
      </c>
      <c r="Q12" s="19">
        <f t="shared" si="0"/>
        <v>1433.8200000000002</v>
      </c>
      <c r="R12" s="19">
        <f t="shared" si="0"/>
        <v>1065.3399999999999</v>
      </c>
      <c r="S12" s="19">
        <f t="shared" si="0"/>
        <v>78.393333333333317</v>
      </c>
      <c r="T12" s="20">
        <f t="shared" si="0"/>
        <v>879.76</v>
      </c>
      <c r="U12" s="21">
        <f t="shared" si="0"/>
        <v>1138.3533333333335</v>
      </c>
      <c r="V12" s="19">
        <f t="shared" si="0"/>
        <v>800.32333333333349</v>
      </c>
      <c r="W12" s="19">
        <f t="shared" si="0"/>
        <v>76.453333333333333</v>
      </c>
      <c r="X12" s="19">
        <f t="shared" si="0"/>
        <v>13.243333333333332</v>
      </c>
      <c r="Y12" s="20">
        <f t="shared" si="0"/>
        <v>248.33333333333334</v>
      </c>
      <c r="Z12" s="21">
        <f>SUM(AA12:AB12)</f>
        <v>818.43999999999983</v>
      </c>
      <c r="AA12" s="19">
        <f>SUM(AA13:AA16)</f>
        <v>584.75999999999988</v>
      </c>
      <c r="AB12" s="22">
        <f>SUM(AB13:AB16)</f>
        <v>233.68</v>
      </c>
      <c r="BY12" s="11"/>
      <c r="BZ12" s="4"/>
      <c r="CA12" s="5"/>
      <c r="CB12" s="5"/>
      <c r="CC12" s="5"/>
      <c r="CD12" s="5"/>
      <c r="CE12" s="5"/>
      <c r="CF12" s="5"/>
      <c r="CG12" s="6"/>
      <c r="CH12" s="6"/>
      <c r="CI12" s="6"/>
      <c r="CJ12" s="6"/>
      <c r="CK12" s="6"/>
      <c r="CL12" s="6"/>
      <c r="CM12" s="6"/>
      <c r="CN12" s="6"/>
    </row>
    <row r="13" spans="1:92" s="2" customFormat="1" x14ac:dyDescent="0.2">
      <c r="A13" s="23" t="s">
        <v>23</v>
      </c>
      <c r="B13" s="217">
        <f>+AGOSTO!B13</f>
        <v>5</v>
      </c>
      <c r="C13" s="217">
        <f>+AGOSTO!C13</f>
        <v>3</v>
      </c>
      <c r="D13" s="217">
        <f>+AGOSTO!D13</f>
        <v>3</v>
      </c>
      <c r="E13" s="217">
        <f>SUM(ENERO:DICIEMBRE!E13)</f>
        <v>5173</v>
      </c>
      <c r="F13" s="217">
        <f>SUM(ENERO:DICIEMBRE!F13)</f>
        <v>4931</v>
      </c>
      <c r="G13" s="24">
        <f>SUM(H13:J13)</f>
        <v>4931</v>
      </c>
      <c r="H13" s="217">
        <f>SUM(ENERO:DICIEMBRE!H13)</f>
        <v>4931</v>
      </c>
      <c r="I13" s="217">
        <f>SUM(ENERO:DICIEMBRE!I13)</f>
        <v>0</v>
      </c>
      <c r="J13" s="217">
        <f>SUM(ENERO:DICIEMBRE!J13)</f>
        <v>0</v>
      </c>
      <c r="K13" s="25">
        <f>SUM(L13:O13)</f>
        <v>2937.1</v>
      </c>
      <c r="L13" s="217">
        <f>SUM(ENERO:DICIEMBRE!L13)</f>
        <v>2241.3066666666664</v>
      </c>
      <c r="M13" s="217">
        <f>SUM(ENERO:DICIEMBRE!M13)</f>
        <v>36.623333333333335</v>
      </c>
      <c r="N13" s="217">
        <f>SUM(ENERO:DICIEMBRE!N13)</f>
        <v>12.920000000000002</v>
      </c>
      <c r="O13" s="217">
        <f>SUM(ENERO:DICIEMBRE!O13)</f>
        <v>646.24999999999989</v>
      </c>
      <c r="P13" s="25">
        <f>SUM(Q13:T13)</f>
        <v>2028.5333333333333</v>
      </c>
      <c r="Q13" s="217">
        <f>SUM(ENERO:DICIEMBRE!Q13)</f>
        <v>309.89666666666665</v>
      </c>
      <c r="R13" s="217">
        <f>SUM(ENERO:DICIEMBRE!R13)</f>
        <v>1059.5899999999999</v>
      </c>
      <c r="S13" s="217">
        <f>SUM(ENERO:DICIEMBRE!S13)</f>
        <v>76.293333333333322</v>
      </c>
      <c r="T13" s="217">
        <f>SUM(ENERO:DICIEMBRE!T13)</f>
        <v>582.75333333333333</v>
      </c>
      <c r="U13" s="25">
        <f>SUM(V13:Y13)</f>
        <v>282.19333333333333</v>
      </c>
      <c r="V13" s="217">
        <f>SUM(ENERO:DICIEMBRE!V13)</f>
        <v>112.99666666666667</v>
      </c>
      <c r="W13" s="217">
        <f>SUM(ENERO:DICIEMBRE!W13)</f>
        <v>76.453333333333333</v>
      </c>
      <c r="X13" s="217">
        <f>SUM(ENERO:DICIEMBRE!X13)</f>
        <v>13.243333333333332</v>
      </c>
      <c r="Y13" s="217">
        <f>SUM(ENERO:DICIEMBRE!Y13)</f>
        <v>79.5</v>
      </c>
      <c r="Z13" s="25">
        <f>SUM(AA13:AB13)</f>
        <v>473.78999999999991</v>
      </c>
      <c r="AA13" s="217">
        <f>SUM(ENERO:DICIEMBRE!AA13)</f>
        <v>348.89999999999992</v>
      </c>
      <c r="AB13" s="217">
        <f>SUM(ENERO:DICIEMBRE!AB13)</f>
        <v>124.88999999999999</v>
      </c>
      <c r="BY13" s="11"/>
      <c r="BZ13" s="4"/>
      <c r="CA13" s="5"/>
      <c r="CB13" s="5"/>
      <c r="CC13" s="5"/>
      <c r="CD13" s="5"/>
      <c r="CE13" s="5"/>
      <c r="CF13" s="5"/>
      <c r="CG13" s="6"/>
      <c r="CH13" s="6"/>
      <c r="CI13" s="6"/>
      <c r="CJ13" s="6"/>
      <c r="CK13" s="6"/>
      <c r="CL13" s="6"/>
      <c r="CM13" s="6"/>
      <c r="CN13" s="6"/>
    </row>
    <row r="14" spans="1:92" s="2" customFormat="1" x14ac:dyDescent="0.2">
      <c r="A14" s="28" t="s">
        <v>24</v>
      </c>
      <c r="B14" s="217">
        <f>+AGOSTO!B14</f>
        <v>1</v>
      </c>
      <c r="C14" s="217">
        <f>+AGOSTO!C14</f>
        <v>1</v>
      </c>
      <c r="D14" s="217">
        <f>+AGOSTO!D14</f>
        <v>1</v>
      </c>
      <c r="E14" s="217">
        <f>SUM(ENERO:DICIEMBRE!E14)</f>
        <v>7250</v>
      </c>
      <c r="F14" s="217">
        <f>SUM(ENERO:DICIEMBRE!F14)</f>
        <v>8664</v>
      </c>
      <c r="G14" s="31">
        <f>SUM(H14:J14)</f>
        <v>0</v>
      </c>
      <c r="H14" s="217">
        <f>SUM(ENERO:DICIEMBRE!H14)</f>
        <v>0</v>
      </c>
      <c r="I14" s="217">
        <f>SUM(ENERO:DICIEMBRE!I14)</f>
        <v>0</v>
      </c>
      <c r="J14" s="217">
        <f>SUM(ENERO:DICIEMBRE!J14)</f>
        <v>0</v>
      </c>
      <c r="K14" s="33">
        <f>SUM(L14:O14)</f>
        <v>2296.8866666666668</v>
      </c>
      <c r="L14" s="217">
        <f>SUM(ENERO:DICIEMBRE!L14)</f>
        <v>1911.22</v>
      </c>
      <c r="M14" s="217">
        <f>SUM(ENERO:DICIEMBRE!M14)</f>
        <v>0</v>
      </c>
      <c r="N14" s="217">
        <f>SUM(ENERO:DICIEMBRE!N14)</f>
        <v>0</v>
      </c>
      <c r="O14" s="217">
        <f>SUM(ENERO:DICIEMBRE!O14)</f>
        <v>385.66666666666669</v>
      </c>
      <c r="P14" s="33">
        <f>SUM(Q14:T14)</f>
        <v>1428.78</v>
      </c>
      <c r="Q14" s="217">
        <f>SUM(ENERO:DICIEMBRE!Q14)</f>
        <v>1123.9233333333334</v>
      </c>
      <c r="R14" s="217">
        <f>SUM(ENERO:DICIEMBRE!R14)</f>
        <v>5.75</v>
      </c>
      <c r="S14" s="217">
        <f>SUM(ENERO:DICIEMBRE!S14)</f>
        <v>2.1</v>
      </c>
      <c r="T14" s="217">
        <f>SUM(ENERO:DICIEMBRE!T14)</f>
        <v>297.00666666666672</v>
      </c>
      <c r="U14" s="33">
        <f>SUM(V14:Y14)</f>
        <v>856.1600000000002</v>
      </c>
      <c r="V14" s="217">
        <f>SUM(ENERO:DICIEMBRE!V14)</f>
        <v>687.32666666666682</v>
      </c>
      <c r="W14" s="217">
        <f>SUM(ENERO:DICIEMBRE!W14)</f>
        <v>0</v>
      </c>
      <c r="X14" s="217">
        <f>SUM(ENERO:DICIEMBRE!X14)</f>
        <v>0</v>
      </c>
      <c r="Y14" s="217">
        <f>SUM(ENERO:DICIEMBRE!Y14)</f>
        <v>168.83333333333334</v>
      </c>
      <c r="Z14" s="33">
        <f>SUM(AA14:AB14)</f>
        <v>344.65</v>
      </c>
      <c r="AA14" s="217">
        <f>SUM(ENERO:DICIEMBRE!AA14)</f>
        <v>235.85999999999999</v>
      </c>
      <c r="AB14" s="217">
        <f>SUM(ENERO:DICIEMBRE!AB14)</f>
        <v>108.79</v>
      </c>
      <c r="BY14" s="11"/>
      <c r="BZ14" s="4"/>
      <c r="CA14" s="5"/>
      <c r="CB14" s="5"/>
      <c r="CC14" s="5"/>
      <c r="CD14" s="5"/>
      <c r="CE14" s="5"/>
      <c r="CF14" s="5"/>
      <c r="CG14" s="6"/>
      <c r="CH14" s="6"/>
      <c r="CI14" s="6"/>
      <c r="CJ14" s="6"/>
      <c r="CK14" s="6"/>
      <c r="CL14" s="6"/>
      <c r="CM14" s="6"/>
      <c r="CN14" s="6"/>
    </row>
    <row r="15" spans="1:92" s="2" customFormat="1" x14ac:dyDescent="0.2">
      <c r="A15" s="38" t="s">
        <v>25</v>
      </c>
      <c r="B15" s="217">
        <f>+AGOSTO!B15</f>
        <v>0</v>
      </c>
      <c r="C15" s="217">
        <f>+AGOSTO!C15</f>
        <v>0</v>
      </c>
      <c r="D15" s="217">
        <f>+AGOSTO!D15</f>
        <v>0</v>
      </c>
      <c r="E15" s="217">
        <f>SUM(ENERO:DICIEMBRE!E15)</f>
        <v>0</v>
      </c>
      <c r="F15" s="217">
        <f>SUM(ENERO:DICIEMBRE!F15)</f>
        <v>0</v>
      </c>
      <c r="G15" s="33">
        <f>SUM(H15:J15)</f>
        <v>0</v>
      </c>
      <c r="H15" s="217">
        <f>SUM(ENERO:DICIEMBRE!H15)</f>
        <v>0</v>
      </c>
      <c r="I15" s="217">
        <f>SUM(ENERO:DICIEMBRE!I15)</f>
        <v>0</v>
      </c>
      <c r="J15" s="217">
        <f>SUM(ENERO:DICIEMBRE!J15)</f>
        <v>0</v>
      </c>
      <c r="K15" s="33">
        <f>SUM(L15:O15)</f>
        <v>0</v>
      </c>
      <c r="L15" s="217">
        <f>SUM(ENERO:DICIEMBRE!L15)</f>
        <v>0</v>
      </c>
      <c r="M15" s="217">
        <f>SUM(ENERO:DICIEMBRE!M15)</f>
        <v>0</v>
      </c>
      <c r="N15" s="217">
        <f>SUM(ENERO:DICIEMBRE!N15)</f>
        <v>0</v>
      </c>
      <c r="O15" s="217">
        <f>SUM(ENERO:DICIEMBRE!O15)</f>
        <v>0</v>
      </c>
      <c r="P15" s="33">
        <f>SUM(Q15:T15)</f>
        <v>0</v>
      </c>
      <c r="Q15" s="217">
        <f>SUM(ENERO:DICIEMBRE!Q15)</f>
        <v>0</v>
      </c>
      <c r="R15" s="217">
        <f>SUM(ENERO:DICIEMBRE!R15)</f>
        <v>0</v>
      </c>
      <c r="S15" s="217">
        <f>SUM(ENERO:DICIEMBRE!S15)</f>
        <v>0</v>
      </c>
      <c r="T15" s="217">
        <f>SUM(ENERO:DICIEMBRE!T15)</f>
        <v>0</v>
      </c>
      <c r="U15" s="33">
        <f>SUM(V15:Y15)</f>
        <v>0</v>
      </c>
      <c r="V15" s="217">
        <f>SUM(ENERO:DICIEMBRE!V15)</f>
        <v>0</v>
      </c>
      <c r="W15" s="217">
        <f>SUM(ENERO:DICIEMBRE!W15)</f>
        <v>0</v>
      </c>
      <c r="X15" s="217">
        <f>SUM(ENERO:DICIEMBRE!X15)</f>
        <v>0</v>
      </c>
      <c r="Y15" s="217">
        <f>SUM(ENERO:DICIEMBRE!Y15)</f>
        <v>0</v>
      </c>
      <c r="Z15" s="33">
        <f>SUM(AA15:AB15)</f>
        <v>0</v>
      </c>
      <c r="AA15" s="217">
        <f>SUM(ENERO:DICIEMBRE!AA15)</f>
        <v>0</v>
      </c>
      <c r="AB15" s="217">
        <f>SUM(ENERO:DICIEMBRE!AB15)</f>
        <v>0</v>
      </c>
      <c r="BY15" s="11"/>
      <c r="BZ15" s="4"/>
      <c r="CA15" s="5"/>
      <c r="CB15" s="5"/>
      <c r="CC15" s="5"/>
      <c r="CD15" s="5"/>
      <c r="CE15" s="5"/>
      <c r="CF15" s="5"/>
      <c r="CG15" s="6"/>
      <c r="CH15" s="6"/>
      <c r="CI15" s="6"/>
      <c r="CJ15" s="6"/>
      <c r="CK15" s="6"/>
      <c r="CL15" s="6"/>
      <c r="CM15" s="6"/>
      <c r="CN15" s="6"/>
    </row>
    <row r="16" spans="1:92" s="2" customFormat="1" x14ac:dyDescent="0.2">
      <c r="A16" s="39" t="s">
        <v>26</v>
      </c>
      <c r="B16" s="217">
        <f>+AGOSTO!B16</f>
        <v>0</v>
      </c>
      <c r="C16" s="217">
        <f>+AGOSTO!C16</f>
        <v>0</v>
      </c>
      <c r="D16" s="217">
        <f>+AGOSTO!D16</f>
        <v>0</v>
      </c>
      <c r="E16" s="217">
        <f>SUM(ENERO:DICIEMBRE!E16)</f>
        <v>0</v>
      </c>
      <c r="F16" s="217">
        <f>SUM(ENERO:DICIEMBRE!F16)</f>
        <v>0</v>
      </c>
      <c r="G16" s="44">
        <f>SUM(H16:J16)</f>
        <v>0</v>
      </c>
      <c r="H16" s="217">
        <f>SUM(ENERO:DICIEMBRE!H16)</f>
        <v>0</v>
      </c>
      <c r="I16" s="217">
        <f>SUM(ENERO:DICIEMBRE!I16)</f>
        <v>0</v>
      </c>
      <c r="J16" s="217">
        <f>SUM(ENERO:DICIEMBRE!J16)</f>
        <v>0</v>
      </c>
      <c r="K16" s="46">
        <f>SUM(L16:O16)</f>
        <v>0</v>
      </c>
      <c r="L16" s="217">
        <f>SUM(ENERO:DICIEMBRE!L16)</f>
        <v>0</v>
      </c>
      <c r="M16" s="217">
        <f>SUM(ENERO:DICIEMBRE!M16)</f>
        <v>0</v>
      </c>
      <c r="N16" s="217">
        <f>SUM(ENERO:DICIEMBRE!N16)</f>
        <v>0</v>
      </c>
      <c r="O16" s="217">
        <f>SUM(ENERO:DICIEMBRE!O16)</f>
        <v>0</v>
      </c>
      <c r="P16" s="46">
        <f>SUM(Q16:T16)</f>
        <v>0</v>
      </c>
      <c r="Q16" s="217">
        <f>SUM(ENERO:DICIEMBRE!Q16)</f>
        <v>0</v>
      </c>
      <c r="R16" s="217">
        <f>SUM(ENERO:DICIEMBRE!R16)</f>
        <v>0</v>
      </c>
      <c r="S16" s="217">
        <f>SUM(ENERO:DICIEMBRE!S16)</f>
        <v>0</v>
      </c>
      <c r="T16" s="217">
        <f>SUM(ENERO:DICIEMBRE!T16)</f>
        <v>0</v>
      </c>
      <c r="U16" s="46">
        <f>SUM(V16:Y16)</f>
        <v>0</v>
      </c>
      <c r="V16" s="217">
        <f>SUM(ENERO:DICIEMBRE!V16)</f>
        <v>0</v>
      </c>
      <c r="W16" s="217">
        <f>SUM(ENERO:DICIEMBRE!W16)</f>
        <v>0</v>
      </c>
      <c r="X16" s="217">
        <f>SUM(ENERO:DICIEMBRE!X16)</f>
        <v>0</v>
      </c>
      <c r="Y16" s="217">
        <f>SUM(ENERO:DICIEMBRE!Y16)</f>
        <v>0</v>
      </c>
      <c r="Z16" s="44">
        <f>SUM(AA16:AB16)</f>
        <v>0</v>
      </c>
      <c r="AA16" s="217">
        <f>SUM(ENERO:DICIEMBRE!AA16)</f>
        <v>0</v>
      </c>
      <c r="AB16" s="217">
        <f>SUM(ENERO:DICIEMBRE!AB16)</f>
        <v>0</v>
      </c>
      <c r="BY16" s="11"/>
      <c r="BZ16" s="4"/>
      <c r="CA16" s="5"/>
      <c r="CB16" s="5"/>
      <c r="CC16" s="5"/>
      <c r="CD16" s="5"/>
      <c r="CE16" s="5"/>
      <c r="CF16" s="5"/>
      <c r="CG16" s="6"/>
      <c r="CH16" s="6"/>
      <c r="CI16" s="6"/>
      <c r="CJ16" s="6"/>
      <c r="CK16" s="6"/>
      <c r="CL16" s="6"/>
      <c r="CM16" s="6"/>
      <c r="CN16" s="6"/>
    </row>
    <row r="17" spans="1:92" s="2" customFormat="1" x14ac:dyDescent="0.2">
      <c r="A17" s="10" t="s">
        <v>27</v>
      </c>
      <c r="B17" s="50"/>
      <c r="C17" s="51"/>
      <c r="D17" s="51"/>
      <c r="E17" s="51"/>
      <c r="F17" s="51"/>
      <c r="G17" s="50"/>
      <c r="H17" s="52"/>
      <c r="I17" s="53"/>
      <c r="J17" s="54"/>
      <c r="K17" s="55"/>
      <c r="L17" s="55"/>
      <c r="BX17" s="3"/>
      <c r="BY17" s="4"/>
      <c r="BZ17" s="4"/>
      <c r="CA17" s="5"/>
      <c r="CB17" s="5"/>
      <c r="CC17" s="5"/>
      <c r="CD17" s="5"/>
      <c r="CE17" s="5"/>
      <c r="CF17" s="5"/>
      <c r="CG17" s="6"/>
      <c r="CH17" s="6"/>
      <c r="CI17" s="6"/>
      <c r="CJ17" s="6"/>
      <c r="CK17" s="6"/>
      <c r="CL17" s="6"/>
      <c r="CM17" s="6"/>
      <c r="CN17" s="6"/>
    </row>
    <row r="18" spans="1:92" s="2" customFormat="1" ht="31.5" x14ac:dyDescent="0.2">
      <c r="A18" s="56" t="s">
        <v>28</v>
      </c>
      <c r="B18" s="57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61"/>
      <c r="I18" s="51"/>
      <c r="J18" s="51"/>
      <c r="K18" s="62"/>
      <c r="L18" s="62"/>
      <c r="BX18" s="3"/>
      <c r="BY18" s="4"/>
      <c r="BZ18" s="4"/>
      <c r="CA18" s="5"/>
      <c r="CB18" s="5"/>
      <c r="CC18" s="5"/>
      <c r="CD18" s="5"/>
      <c r="CE18" s="5"/>
      <c r="CF18" s="5"/>
      <c r="CG18" s="6"/>
      <c r="CH18" s="6"/>
      <c r="CI18" s="6"/>
      <c r="CJ18" s="6"/>
      <c r="CK18" s="6"/>
      <c r="CL18" s="6"/>
      <c r="CM18" s="6"/>
      <c r="CN18" s="6"/>
    </row>
    <row r="19" spans="1:92" s="2" customFormat="1" x14ac:dyDescent="0.2">
      <c r="A19" s="63" t="s">
        <v>35</v>
      </c>
      <c r="B19" s="64">
        <f>SUM(C19:G19)</f>
        <v>62</v>
      </c>
      <c r="C19" s="65"/>
      <c r="D19" s="66"/>
      <c r="E19" s="217">
        <f>SUM(ENERO:DICIEMBRE!E19)</f>
        <v>62</v>
      </c>
      <c r="F19" s="66"/>
      <c r="G19" s="67"/>
      <c r="H19" s="68"/>
      <c r="I19" s="51"/>
      <c r="J19" s="51"/>
      <c r="K19" s="62"/>
      <c r="L19" s="62"/>
      <c r="BX19" s="3"/>
      <c r="BY19" s="4"/>
      <c r="BZ19" s="4"/>
      <c r="CA19" s="5"/>
      <c r="CB19" s="5"/>
      <c r="CC19" s="5"/>
      <c r="CD19" s="5"/>
      <c r="CE19" s="5"/>
      <c r="CF19" s="5"/>
      <c r="CG19" s="6"/>
      <c r="CH19" s="6"/>
      <c r="CI19" s="6"/>
      <c r="CJ19" s="6"/>
      <c r="CK19" s="6"/>
      <c r="CL19" s="6"/>
      <c r="CM19" s="6"/>
      <c r="CN19" s="6"/>
    </row>
    <row r="20" spans="1:92" s="2" customFormat="1" x14ac:dyDescent="0.2">
      <c r="A20" s="69" t="s">
        <v>36</v>
      </c>
      <c r="B20" s="70">
        <f>SUM(C20:G20)</f>
        <v>1310</v>
      </c>
      <c r="C20" s="71"/>
      <c r="D20" s="72"/>
      <c r="E20" s="217">
        <f>SUM(ENERO:DICIEMBRE!E20)</f>
        <v>1310</v>
      </c>
      <c r="F20" s="72"/>
      <c r="G20" s="73"/>
      <c r="H20" s="68"/>
      <c r="I20" s="51"/>
      <c r="J20" s="51"/>
      <c r="K20" s="62"/>
      <c r="L20" s="62"/>
      <c r="BX20" s="3"/>
      <c r="BY20" s="4"/>
      <c r="BZ20" s="4"/>
      <c r="CA20" s="5"/>
      <c r="CB20" s="5"/>
      <c r="CC20" s="5"/>
      <c r="CD20" s="5"/>
      <c r="CE20" s="5"/>
      <c r="CF20" s="5"/>
      <c r="CG20" s="6"/>
      <c r="CH20" s="6"/>
      <c r="CI20" s="6"/>
      <c r="CJ20" s="6"/>
      <c r="CK20" s="6"/>
      <c r="CL20" s="6"/>
      <c r="CM20" s="6"/>
      <c r="CN20" s="6"/>
    </row>
    <row r="21" spans="1:92" s="2" customFormat="1" x14ac:dyDescent="0.2">
      <c r="A21" s="69" t="s">
        <v>37</v>
      </c>
      <c r="B21" s="70">
        <f>SUM(C21:G21)</f>
        <v>1310</v>
      </c>
      <c r="C21" s="71"/>
      <c r="D21" s="72"/>
      <c r="E21" s="217">
        <f>SUM(ENERO:DICIEMBRE!E21)</f>
        <v>1310</v>
      </c>
      <c r="F21" s="72"/>
      <c r="G21" s="73"/>
      <c r="H21" s="68"/>
      <c r="I21" s="51"/>
      <c r="J21" s="51"/>
      <c r="K21" s="62"/>
      <c r="L21" s="62"/>
      <c r="BX21" s="3"/>
      <c r="BY21" s="4"/>
      <c r="BZ21" s="4"/>
      <c r="CA21" s="5"/>
      <c r="CB21" s="5"/>
      <c r="CC21" s="5"/>
      <c r="CD21" s="5"/>
      <c r="CE21" s="5"/>
      <c r="CF21" s="5"/>
      <c r="CG21" s="6"/>
      <c r="CH21" s="6"/>
      <c r="CI21" s="6"/>
      <c r="CJ21" s="6"/>
      <c r="CK21" s="6"/>
      <c r="CL21" s="6"/>
      <c r="CM21" s="6"/>
      <c r="CN21" s="6"/>
    </row>
    <row r="22" spans="1:92" s="2" customFormat="1" x14ac:dyDescent="0.2">
      <c r="A22" s="69" t="s">
        <v>38</v>
      </c>
      <c r="B22" s="70">
        <f>SUM(C22:G22)</f>
        <v>1310</v>
      </c>
      <c r="C22" s="71"/>
      <c r="D22" s="72"/>
      <c r="E22" s="217">
        <f>SUM(ENERO:DICIEMBRE!E22)</f>
        <v>1310</v>
      </c>
      <c r="F22" s="72"/>
      <c r="G22" s="73"/>
      <c r="H22" s="68"/>
      <c r="I22" s="51"/>
      <c r="J22" s="74"/>
      <c r="K22" s="62"/>
      <c r="L22" s="62"/>
      <c r="BX22" s="3"/>
      <c r="BY22" s="4"/>
      <c r="BZ22" s="4"/>
      <c r="CA22" s="5"/>
      <c r="CB22" s="5"/>
      <c r="CC22" s="5"/>
      <c r="CD22" s="5"/>
      <c r="CE22" s="5"/>
      <c r="CF22" s="5"/>
      <c r="CG22" s="6"/>
      <c r="CH22" s="6"/>
      <c r="CI22" s="6"/>
      <c r="CJ22" s="6"/>
      <c r="CK22" s="6"/>
      <c r="CL22" s="6"/>
      <c r="CM22" s="6"/>
      <c r="CN22" s="6"/>
    </row>
    <row r="23" spans="1:92" s="2" customFormat="1" x14ac:dyDescent="0.2">
      <c r="A23" s="75" t="s">
        <v>39</v>
      </c>
      <c r="B23" s="76">
        <f>SUM(C23:G23)</f>
        <v>1310</v>
      </c>
      <c r="C23" s="77"/>
      <c r="D23" s="78"/>
      <c r="E23" s="217">
        <f>SUM(ENERO:DICIEMBRE!E23)</f>
        <v>1310</v>
      </c>
      <c r="F23" s="78"/>
      <c r="G23" s="79"/>
      <c r="H23" s="68"/>
      <c r="I23" s="51"/>
      <c r="J23" s="51"/>
      <c r="K23" s="62"/>
      <c r="L23" s="62"/>
      <c r="BX23" s="3"/>
      <c r="BY23" s="4"/>
      <c r="BZ23" s="4"/>
      <c r="CA23" s="5"/>
      <c r="CB23" s="5"/>
      <c r="CC23" s="5"/>
      <c r="CD23" s="5"/>
      <c r="CE23" s="5"/>
      <c r="CF23" s="5"/>
      <c r="CG23" s="6"/>
      <c r="CH23" s="6"/>
      <c r="CI23" s="6"/>
      <c r="CJ23" s="6"/>
      <c r="CK23" s="6"/>
      <c r="CL23" s="6"/>
      <c r="CM23" s="6"/>
      <c r="CN23" s="6"/>
    </row>
    <row r="24" spans="1:92" s="2" customFormat="1" x14ac:dyDescent="0.2">
      <c r="A24" s="80" t="s">
        <v>40</v>
      </c>
      <c r="B24" s="81"/>
      <c r="C24" s="74"/>
      <c r="D24" s="81"/>
      <c r="E24" s="81"/>
      <c r="BX24" s="3"/>
      <c r="BY24" s="4"/>
      <c r="BZ24" s="4"/>
      <c r="CA24" s="5"/>
      <c r="CB24" s="5"/>
      <c r="CC24" s="5"/>
      <c r="CD24" s="5"/>
      <c r="CE24" s="5"/>
      <c r="CF24" s="5"/>
      <c r="CG24" s="6"/>
      <c r="CH24" s="6"/>
      <c r="CI24" s="6"/>
      <c r="CJ24" s="6"/>
      <c r="CK24" s="6"/>
      <c r="CL24" s="6"/>
      <c r="CM24" s="6"/>
      <c r="CN24" s="6"/>
    </row>
    <row r="25" spans="1:92" s="2" customFormat="1" x14ac:dyDescent="0.2">
      <c r="A25" s="10" t="s">
        <v>41</v>
      </c>
      <c r="B25" s="54"/>
      <c r="C25" s="82"/>
      <c r="D25" s="82"/>
      <c r="E25" s="82"/>
      <c r="F25" s="82"/>
      <c r="G25" s="82"/>
      <c r="H25" s="82"/>
      <c r="I25" s="83"/>
      <c r="J25" s="83"/>
      <c r="K25" s="81"/>
      <c r="L25" s="81"/>
      <c r="BX25" s="3"/>
      <c r="BY25" s="4"/>
      <c r="BZ25" s="4"/>
      <c r="CA25" s="5"/>
      <c r="CB25" s="5"/>
      <c r="CC25" s="5"/>
      <c r="CD25" s="5"/>
      <c r="CE25" s="5"/>
      <c r="CF25" s="5"/>
      <c r="CG25" s="6"/>
      <c r="CH25" s="6"/>
      <c r="CI25" s="6"/>
      <c r="CJ25" s="6"/>
      <c r="CK25" s="6"/>
      <c r="CL25" s="6"/>
      <c r="CM25" s="6"/>
      <c r="CN25" s="6"/>
    </row>
    <row r="26" spans="1:92" s="2" customForma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Y26" s="3"/>
      <c r="BZ26" s="4"/>
      <c r="CA26" s="5"/>
      <c r="CB26" s="5"/>
      <c r="CC26" s="5"/>
      <c r="CD26" s="5"/>
      <c r="CE26" s="5"/>
      <c r="CF26" s="5"/>
      <c r="CG26" s="6"/>
      <c r="CH26" s="6"/>
      <c r="CI26" s="6"/>
      <c r="CJ26" s="6"/>
      <c r="CK26" s="6"/>
      <c r="CL26" s="6"/>
      <c r="CM26" s="6"/>
      <c r="CN26" s="6"/>
    </row>
    <row r="27" spans="1:92" s="2" customFormat="1" ht="21" x14ac:dyDescent="0.2">
      <c r="A27" s="473"/>
      <c r="B27" s="453"/>
      <c r="C27" s="474"/>
      <c r="D27" s="85" t="s">
        <v>44</v>
      </c>
      <c r="E27" s="86" t="s">
        <v>45</v>
      </c>
      <c r="F27" s="87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BY27" s="4"/>
      <c r="BZ27" s="4"/>
      <c r="CA27" s="5"/>
      <c r="CB27" s="5"/>
      <c r="CC27" s="5"/>
      <c r="CD27" s="5"/>
      <c r="CE27" s="5"/>
      <c r="CF27" s="5"/>
      <c r="CG27" s="6"/>
      <c r="CH27" s="6"/>
      <c r="CI27" s="6"/>
      <c r="CJ27" s="6"/>
      <c r="CK27" s="6"/>
      <c r="CL27" s="6"/>
      <c r="CM27" s="6"/>
      <c r="CN27" s="6"/>
    </row>
    <row r="28" spans="1:92" s="2" customFormat="1" x14ac:dyDescent="0.2">
      <c r="A28" s="464" t="s">
        <v>36</v>
      </c>
      <c r="B28" s="465"/>
      <c r="C28" s="89">
        <f t="shared" ref="C28:C34" si="1">SUM(D28:E28)</f>
        <v>1121</v>
      </c>
      <c r="D28" s="217">
        <f>SUM(ENERO:DICIEMBRE!D28)</f>
        <v>32</v>
      </c>
      <c r="E28" s="217">
        <f>SUM(ENERO:DICIEMBRE!E28)</f>
        <v>1089</v>
      </c>
      <c r="F28" s="217">
        <f>SUM(ENERO:DICIEMBRE!F28)</f>
        <v>55</v>
      </c>
      <c r="G28" s="217">
        <f>SUM(ENERO:DICIEMBRE!G28)</f>
        <v>258</v>
      </c>
      <c r="H28" s="217">
        <f>SUM(ENERO:DICIEMBRE!H28)</f>
        <v>146</v>
      </c>
      <c r="I28" s="217">
        <f>SUM(ENERO:DICIEMBRE!I28)</f>
        <v>546</v>
      </c>
      <c r="J28" s="217">
        <f>SUM(ENERO:DICIEMBRE!J28)</f>
        <v>0</v>
      </c>
      <c r="K28" s="217">
        <f>SUM(ENERO:DICIEMBRE!K28)</f>
        <v>26</v>
      </c>
      <c r="L28" s="91" t="str">
        <f>CA28</f>
        <v/>
      </c>
      <c r="BV28" s="3"/>
      <c r="BW28" s="4"/>
      <c r="BX28" s="4"/>
      <c r="BY28" s="4"/>
      <c r="BZ28" s="4"/>
      <c r="CA28" s="92" t="str">
        <f>IF(CG28=1," * La Suma de Personas por Origen de Derivación no puede ser Mayor a la suma de Personas por Edad. ","")</f>
        <v/>
      </c>
      <c r="CB28" s="5"/>
      <c r="CC28" s="5"/>
      <c r="CD28" s="5"/>
      <c r="CE28" s="5"/>
      <c r="CF28" s="5"/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s="2" customFormat="1" x14ac:dyDescent="0.2">
      <c r="A29" s="466" t="s">
        <v>37</v>
      </c>
      <c r="B29" s="467"/>
      <c r="C29" s="89">
        <f t="shared" si="1"/>
        <v>1298</v>
      </c>
      <c r="D29" s="217">
        <f>SUM(ENERO:DICIEMBRE!D29)</f>
        <v>32</v>
      </c>
      <c r="E29" s="217">
        <f>SUM(ENERO:DICIEMBRE!E29)</f>
        <v>1266</v>
      </c>
      <c r="F29" s="217">
        <f>SUM(ENERO:DICIEMBRE!F29)</f>
        <v>71</v>
      </c>
      <c r="G29" s="217">
        <f>SUM(ENERO:DICIEMBRE!G29)</f>
        <v>333</v>
      </c>
      <c r="H29" s="217">
        <f>SUM(ENERO:DICIEMBRE!H29)</f>
        <v>191</v>
      </c>
      <c r="I29" s="217">
        <f>SUM(ENERO:DICIEMBRE!I29)</f>
        <v>670</v>
      </c>
      <c r="J29" s="217">
        <f>SUM(ENERO:DICIEMBRE!J29)</f>
        <v>0</v>
      </c>
      <c r="K29" s="217">
        <f>SUM(ENERO:DICIEMBRE!K29)</f>
        <v>28</v>
      </c>
      <c r="L29" s="91" t="str">
        <f t="shared" ref="L29:L34" si="2">CA29</f>
        <v/>
      </c>
      <c r="BV29" s="3"/>
      <c r="BW29" s="4"/>
      <c r="BX29" s="4"/>
      <c r="BY29" s="4"/>
      <c r="BZ29" s="4"/>
      <c r="CA29" s="92" t="str">
        <f t="shared" ref="CA29:CA34" si="3">IF(CG29=1," * La Suma de Personas por Origen de Derivación no puede ser Mayor a la suma de Personas por Edad. ","")</f>
        <v/>
      </c>
      <c r="CB29" s="5"/>
      <c r="CC29" s="5"/>
      <c r="CD29" s="5"/>
      <c r="CE29" s="5"/>
      <c r="CF29" s="5"/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s="2" customFormat="1" x14ac:dyDescent="0.2">
      <c r="A30" s="466" t="s">
        <v>38</v>
      </c>
      <c r="B30" s="467"/>
      <c r="C30" s="89">
        <f t="shared" si="1"/>
        <v>6729</v>
      </c>
      <c r="D30" s="217">
        <f>SUM(ENERO:DICIEMBRE!D30)</f>
        <v>61</v>
      </c>
      <c r="E30" s="217">
        <f>SUM(ENERO:DICIEMBRE!E30)</f>
        <v>6668</v>
      </c>
      <c r="F30" s="217">
        <f>SUM(ENERO:DICIEMBRE!F30)</f>
        <v>589</v>
      </c>
      <c r="G30" s="217">
        <f>SUM(ENERO:DICIEMBRE!G30)</f>
        <v>2703</v>
      </c>
      <c r="H30" s="217">
        <f>SUM(ENERO:DICIEMBRE!H30)</f>
        <v>1758</v>
      </c>
      <c r="I30" s="217">
        <f>SUM(ENERO:DICIEMBRE!I30)</f>
        <v>1532</v>
      </c>
      <c r="J30" s="217">
        <f>SUM(ENERO:DICIEMBRE!J30)</f>
        <v>0</v>
      </c>
      <c r="K30" s="217">
        <f>SUM(ENERO:DICIEMBRE!K30)</f>
        <v>147</v>
      </c>
      <c r="L30" s="91" t="str">
        <f t="shared" si="2"/>
        <v/>
      </c>
      <c r="BV30" s="3"/>
      <c r="BW30" s="4"/>
      <c r="BX30" s="4"/>
      <c r="BY30" s="4"/>
      <c r="BZ30" s="4"/>
      <c r="CA30" s="92" t="str">
        <f t="shared" si="3"/>
        <v/>
      </c>
      <c r="CB30" s="5"/>
      <c r="CC30" s="5"/>
      <c r="CD30" s="5"/>
      <c r="CE30" s="5"/>
      <c r="CF30" s="5"/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s="2" customFormat="1" x14ac:dyDescent="0.2">
      <c r="A31" s="468" t="s">
        <v>39</v>
      </c>
      <c r="B31" s="469"/>
      <c r="C31" s="94">
        <f t="shared" si="1"/>
        <v>1041</v>
      </c>
      <c r="D31" s="217">
        <f>SUM(ENERO:DICIEMBRE!D31)</f>
        <v>30</v>
      </c>
      <c r="E31" s="217">
        <f>SUM(ENERO:DICIEMBRE!E31)</f>
        <v>1011</v>
      </c>
      <c r="F31" s="217">
        <f>SUM(ENERO:DICIEMBRE!F31)</f>
        <v>47</v>
      </c>
      <c r="G31" s="217">
        <f>SUM(ENERO:DICIEMBRE!G31)</f>
        <v>211</v>
      </c>
      <c r="H31" s="217">
        <f>SUM(ENERO:DICIEMBRE!H31)</f>
        <v>125</v>
      </c>
      <c r="I31" s="217">
        <f>SUM(ENERO:DICIEMBRE!I31)</f>
        <v>633</v>
      </c>
      <c r="J31" s="217">
        <f>SUM(ENERO:DICIEMBRE!J31)</f>
        <v>0</v>
      </c>
      <c r="K31" s="217">
        <f>SUM(ENERO:DICIEMBRE!K31)</f>
        <v>25</v>
      </c>
      <c r="L31" s="91" t="str">
        <f t="shared" si="2"/>
        <v/>
      </c>
      <c r="BV31" s="3"/>
      <c r="BW31" s="4"/>
      <c r="BX31" s="4"/>
      <c r="BY31" s="4"/>
      <c r="BZ31" s="4"/>
      <c r="CA31" s="92" t="str">
        <f t="shared" si="3"/>
        <v/>
      </c>
      <c r="CB31" s="5"/>
      <c r="CC31" s="5"/>
      <c r="CD31" s="5"/>
      <c r="CE31" s="5"/>
      <c r="CF31" s="5"/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s="2" customFormat="1" x14ac:dyDescent="0.2">
      <c r="A32" s="470" t="s">
        <v>52</v>
      </c>
      <c r="B32" s="98" t="s">
        <v>53</v>
      </c>
      <c r="C32" s="89">
        <f t="shared" si="1"/>
        <v>20</v>
      </c>
      <c r="D32" s="217">
        <f>SUM(ENERO:DICIEMBRE!D32)</f>
        <v>0</v>
      </c>
      <c r="E32" s="217">
        <f>SUM(ENERO:DICIEMBRE!E32)</f>
        <v>20</v>
      </c>
      <c r="F32" s="217">
        <f>SUM(ENERO:DICIEMBRE!F32)</f>
        <v>1</v>
      </c>
      <c r="G32" s="217">
        <f>SUM(ENERO:DICIEMBRE!G32)</f>
        <v>11</v>
      </c>
      <c r="H32" s="217">
        <f>SUM(ENERO:DICIEMBRE!H32)</f>
        <v>8</v>
      </c>
      <c r="I32" s="217">
        <f>SUM(ENERO:DICIEMBRE!I32)</f>
        <v>0</v>
      </c>
      <c r="J32" s="217">
        <f>SUM(ENERO:DICIEMBRE!J32)</f>
        <v>0</v>
      </c>
      <c r="K32" s="217">
        <f>SUM(ENERO:DICIEMBRE!K32)</f>
        <v>0</v>
      </c>
      <c r="L32" s="91" t="str">
        <f t="shared" si="2"/>
        <v/>
      </c>
      <c r="BV32" s="3"/>
      <c r="BW32" s="4"/>
      <c r="BX32" s="4"/>
      <c r="BY32" s="4"/>
      <c r="BZ32" s="4"/>
      <c r="CA32" s="92" t="str">
        <f t="shared" si="3"/>
        <v/>
      </c>
      <c r="CB32" s="5"/>
      <c r="CC32" s="5"/>
      <c r="CD32" s="5"/>
      <c r="CE32" s="5"/>
      <c r="CF32" s="5"/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s="2" customFormat="1" x14ac:dyDescent="0.2">
      <c r="A33" s="471"/>
      <c r="B33" s="99" t="s">
        <v>54</v>
      </c>
      <c r="C33" s="100">
        <f t="shared" si="1"/>
        <v>1</v>
      </c>
      <c r="D33" s="217">
        <f>SUM(ENERO:DICIEMBRE!D33)</f>
        <v>0</v>
      </c>
      <c r="E33" s="217">
        <f>SUM(ENERO:DICIEMBRE!E33)</f>
        <v>1</v>
      </c>
      <c r="F33" s="217">
        <f>SUM(ENERO:DICIEMBRE!F33)</f>
        <v>0</v>
      </c>
      <c r="G33" s="217">
        <f>SUM(ENERO:DICIEMBRE!G33)</f>
        <v>1</v>
      </c>
      <c r="H33" s="217">
        <f>SUM(ENERO:DICIEMBRE!H33)</f>
        <v>0</v>
      </c>
      <c r="I33" s="217">
        <f>SUM(ENERO:DICIEMBRE!I33)</f>
        <v>0</v>
      </c>
      <c r="J33" s="217">
        <f>SUM(ENERO:DICIEMBRE!J33)</f>
        <v>0</v>
      </c>
      <c r="K33" s="217">
        <f>SUM(ENERO:DICIEMBRE!K33)</f>
        <v>0</v>
      </c>
      <c r="L33" s="91" t="str">
        <f t="shared" si="2"/>
        <v/>
      </c>
      <c r="BV33" s="3"/>
      <c r="BW33" s="4"/>
      <c r="BX33" s="4"/>
      <c r="BY33" s="4"/>
      <c r="BZ33" s="4"/>
      <c r="CA33" s="92" t="str">
        <f t="shared" si="3"/>
        <v/>
      </c>
      <c r="CB33" s="5"/>
      <c r="CC33" s="5"/>
      <c r="CD33" s="5"/>
      <c r="CE33" s="5"/>
      <c r="CF33" s="5"/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s="2" customFormat="1" x14ac:dyDescent="0.2">
      <c r="A34" s="456" t="s">
        <v>55</v>
      </c>
      <c r="B34" s="457"/>
      <c r="C34" s="100">
        <f t="shared" si="1"/>
        <v>53</v>
      </c>
      <c r="D34" s="217">
        <f>SUM(ENERO:DICIEMBRE!D34)</f>
        <v>0</v>
      </c>
      <c r="E34" s="217">
        <f>SUM(ENERO:DICIEMBRE!E34)</f>
        <v>53</v>
      </c>
      <c r="F34" s="217">
        <f>SUM(ENERO:DICIEMBRE!F34)</f>
        <v>4</v>
      </c>
      <c r="G34" s="217">
        <f>SUM(ENERO:DICIEMBRE!G34)</f>
        <v>29</v>
      </c>
      <c r="H34" s="217">
        <f>SUM(ENERO:DICIEMBRE!H34)</f>
        <v>18</v>
      </c>
      <c r="I34" s="217">
        <f>SUM(ENERO:DICIEMBRE!I34)</f>
        <v>2</v>
      </c>
      <c r="J34" s="217">
        <f>SUM(ENERO:DICIEMBRE!J34)</f>
        <v>0</v>
      </c>
      <c r="K34" s="217">
        <f>SUM(ENERO:DICIEMBRE!K34)</f>
        <v>0</v>
      </c>
      <c r="L34" s="91" t="str">
        <f t="shared" si="2"/>
        <v/>
      </c>
      <c r="BV34" s="3"/>
      <c r="BW34" s="4"/>
      <c r="BX34" s="4"/>
      <c r="BY34" s="4"/>
      <c r="BZ34" s="4"/>
      <c r="CA34" s="92" t="str">
        <f t="shared" si="3"/>
        <v/>
      </c>
      <c r="CB34" s="5"/>
      <c r="CC34" s="5"/>
      <c r="CD34" s="5"/>
      <c r="CE34" s="5"/>
      <c r="CF34" s="5"/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s="2" customFormat="1" x14ac:dyDescent="0.2">
      <c r="A35" s="101" t="s">
        <v>56</v>
      </c>
      <c r="B35" s="62"/>
      <c r="C35" s="102"/>
      <c r="D35" s="103"/>
      <c r="E35" s="103"/>
      <c r="F35" s="103"/>
      <c r="G35" s="103"/>
      <c r="H35" s="103"/>
      <c r="I35" s="103"/>
      <c r="J35" s="103"/>
      <c r="K35" s="103"/>
      <c r="L35" s="103"/>
      <c r="M35" s="104"/>
      <c r="BX35" s="3"/>
      <c r="BY35" s="4"/>
      <c r="BZ35" s="4"/>
      <c r="CA35" s="5"/>
      <c r="CB35" s="5"/>
      <c r="CC35" s="5"/>
      <c r="CD35" s="5"/>
      <c r="CE35" s="5"/>
      <c r="CF35" s="5"/>
      <c r="CG35" s="6"/>
      <c r="CH35" s="6"/>
      <c r="CI35" s="6"/>
      <c r="CJ35" s="6"/>
      <c r="CK35" s="6"/>
      <c r="CL35" s="6"/>
      <c r="CM35" s="6"/>
      <c r="CN35" s="6"/>
    </row>
    <row r="36" spans="1:92" s="2" customFormat="1" x14ac:dyDescent="0.2">
      <c r="A36" s="88" t="s">
        <v>57</v>
      </c>
      <c r="B36" s="88" t="s">
        <v>58</v>
      </c>
      <c r="C36" s="51"/>
      <c r="D36" s="62"/>
      <c r="E36" s="62"/>
      <c r="F36" s="62"/>
      <c r="G36" s="104"/>
      <c r="BR36" s="3"/>
      <c r="BS36" s="4"/>
      <c r="BT36" s="4"/>
      <c r="BX36" s="3"/>
      <c r="BY36" s="4"/>
      <c r="BZ36" s="4"/>
      <c r="CA36" s="5"/>
      <c r="CB36" s="5"/>
      <c r="CC36" s="5"/>
      <c r="CD36" s="5"/>
      <c r="CE36" s="5"/>
      <c r="CF36" s="5"/>
      <c r="CG36" s="6"/>
      <c r="CH36" s="6"/>
      <c r="CI36" s="6"/>
      <c r="CJ36" s="6"/>
      <c r="CK36" s="6"/>
      <c r="CL36" s="6"/>
      <c r="CM36" s="6"/>
      <c r="CN36" s="6"/>
    </row>
    <row r="37" spans="1:92" s="2" customFormat="1" x14ac:dyDescent="0.2">
      <c r="A37" s="105" t="s">
        <v>59</v>
      </c>
      <c r="B37" s="217">
        <f>SUM(ENERO:DICIEMBRE!B37)</f>
        <v>2844</v>
      </c>
      <c r="C37" s="51"/>
      <c r="D37" s="62"/>
      <c r="E37" s="62"/>
      <c r="F37" s="62"/>
      <c r="G37" s="104"/>
      <c r="BR37" s="3"/>
      <c r="BS37" s="4"/>
      <c r="BT37" s="4"/>
      <c r="BX37" s="3"/>
      <c r="BY37" s="4"/>
      <c r="BZ37" s="4"/>
      <c r="CA37" s="5"/>
      <c r="CB37" s="5"/>
      <c r="CC37" s="5"/>
      <c r="CD37" s="5"/>
      <c r="CE37" s="5"/>
      <c r="CF37" s="5"/>
      <c r="CG37" s="6"/>
      <c r="CH37" s="6"/>
      <c r="CI37" s="6"/>
      <c r="CJ37" s="6"/>
      <c r="CK37" s="6"/>
      <c r="CL37" s="6"/>
      <c r="CM37" s="6"/>
      <c r="CN37" s="6"/>
    </row>
    <row r="38" spans="1:92" s="2" customFormat="1" x14ac:dyDescent="0.2">
      <c r="A38" s="105" t="s">
        <v>60</v>
      </c>
      <c r="B38" s="217">
        <f>SUM(ENERO:DICIEMBRE!B38)</f>
        <v>4204</v>
      </c>
      <c r="C38" s="51"/>
      <c r="D38" s="62"/>
      <c r="E38" s="62"/>
      <c r="F38" s="62"/>
      <c r="G38" s="104"/>
      <c r="BR38" s="3"/>
      <c r="BS38" s="4"/>
      <c r="BT38" s="4"/>
      <c r="BX38" s="3"/>
      <c r="BY38" s="4"/>
      <c r="BZ38" s="4"/>
      <c r="CA38" s="5"/>
      <c r="CB38" s="5"/>
      <c r="CC38" s="5"/>
      <c r="CD38" s="5"/>
      <c r="CE38" s="5"/>
      <c r="CF38" s="5"/>
      <c r="CG38" s="6"/>
      <c r="CH38" s="6"/>
      <c r="CI38" s="6"/>
      <c r="CJ38" s="6"/>
      <c r="CK38" s="6"/>
      <c r="CL38" s="6"/>
      <c r="CM38" s="6"/>
      <c r="CN38" s="6"/>
    </row>
    <row r="39" spans="1:92" s="2" customFormat="1" x14ac:dyDescent="0.2">
      <c r="A39" s="105" t="s">
        <v>61</v>
      </c>
      <c r="B39" s="217">
        <f>SUM(ENERO:DICIEMBRE!B39)</f>
        <v>6933</v>
      </c>
      <c r="C39" s="51"/>
      <c r="D39" s="62"/>
      <c r="E39" s="62"/>
      <c r="F39" s="62"/>
      <c r="G39" s="104"/>
      <c r="BR39" s="3"/>
      <c r="BS39" s="4"/>
      <c r="BT39" s="4"/>
      <c r="BX39" s="3"/>
      <c r="BY39" s="4"/>
      <c r="BZ39" s="4"/>
      <c r="CA39" s="5"/>
      <c r="CB39" s="5"/>
      <c r="CC39" s="5"/>
      <c r="CD39" s="5"/>
      <c r="CE39" s="5"/>
      <c r="CF39" s="5"/>
      <c r="CG39" s="6"/>
      <c r="CH39" s="6"/>
      <c r="CI39" s="6"/>
      <c r="CJ39" s="6"/>
      <c r="CK39" s="6"/>
      <c r="CL39" s="6"/>
      <c r="CM39" s="6"/>
      <c r="CN39" s="6"/>
    </row>
    <row r="40" spans="1:92" s="2" customFormat="1" x14ac:dyDescent="0.2">
      <c r="A40" s="105" t="s">
        <v>62</v>
      </c>
      <c r="B40" s="217">
        <f>SUM(ENERO:DICIEMBRE!B40)</f>
        <v>0</v>
      </c>
      <c r="C40" s="51"/>
      <c r="D40" s="62"/>
      <c r="E40" s="62"/>
      <c r="F40" s="62"/>
      <c r="G40" s="104"/>
      <c r="BR40" s="3"/>
      <c r="BS40" s="4"/>
      <c r="BT40" s="4"/>
      <c r="BX40" s="3"/>
      <c r="BY40" s="4"/>
      <c r="BZ40" s="4"/>
      <c r="CA40" s="5"/>
      <c r="CB40" s="5"/>
      <c r="CC40" s="5"/>
      <c r="CD40" s="5"/>
      <c r="CE40" s="5"/>
      <c r="CF40" s="5"/>
      <c r="CG40" s="6"/>
      <c r="CH40" s="6"/>
      <c r="CI40" s="6"/>
      <c r="CJ40" s="6"/>
      <c r="CK40" s="6"/>
      <c r="CL40" s="6"/>
      <c r="CM40" s="6"/>
      <c r="CN40" s="6"/>
    </row>
    <row r="41" spans="1:92" s="2" customFormat="1" x14ac:dyDescent="0.2">
      <c r="A41" s="105" t="s">
        <v>63</v>
      </c>
      <c r="B41" s="217">
        <f>SUM(ENERO:DICIEMBRE!B41)</f>
        <v>3903</v>
      </c>
      <c r="C41" s="51"/>
      <c r="D41" s="62"/>
      <c r="E41" s="62"/>
      <c r="F41" s="62"/>
      <c r="G41" s="104"/>
      <c r="BR41" s="3"/>
      <c r="BS41" s="4"/>
      <c r="BT41" s="4"/>
      <c r="BX41" s="3"/>
      <c r="BY41" s="4"/>
      <c r="BZ41" s="4"/>
      <c r="CA41" s="5"/>
      <c r="CB41" s="5"/>
      <c r="CC41" s="5"/>
      <c r="CD41" s="5"/>
      <c r="CE41" s="5"/>
      <c r="CF41" s="5"/>
      <c r="CG41" s="6"/>
      <c r="CH41" s="6"/>
      <c r="CI41" s="6"/>
      <c r="CJ41" s="6"/>
      <c r="CK41" s="6"/>
      <c r="CL41" s="6"/>
      <c r="CM41" s="6"/>
      <c r="CN41" s="6"/>
    </row>
    <row r="42" spans="1:92" s="2" customFormat="1" x14ac:dyDescent="0.2">
      <c r="A42" s="105" t="s">
        <v>64</v>
      </c>
      <c r="B42" s="217">
        <f>SUM(ENERO:DICIEMBRE!B42)</f>
        <v>0</v>
      </c>
      <c r="C42" s="51"/>
      <c r="D42" s="62"/>
      <c r="E42" s="62"/>
      <c r="F42" s="62"/>
      <c r="G42" s="104"/>
      <c r="BR42" s="3"/>
      <c r="BS42" s="4"/>
      <c r="BT42" s="4"/>
      <c r="BX42" s="3"/>
      <c r="BY42" s="4"/>
      <c r="BZ42" s="4"/>
      <c r="CA42" s="5"/>
      <c r="CB42" s="5"/>
      <c r="CC42" s="5"/>
      <c r="CD42" s="5"/>
      <c r="CE42" s="5"/>
      <c r="CF42" s="5"/>
      <c r="CG42" s="6"/>
      <c r="CH42" s="6"/>
      <c r="CI42" s="6"/>
      <c r="CJ42" s="6"/>
      <c r="CK42" s="6"/>
      <c r="CL42" s="6"/>
      <c r="CM42" s="6"/>
      <c r="CN42" s="6"/>
    </row>
    <row r="43" spans="1:92" s="2" customFormat="1" x14ac:dyDescent="0.2">
      <c r="A43" s="105" t="s">
        <v>65</v>
      </c>
      <c r="B43" s="217">
        <f>SUM(ENERO:DICIEMBRE!B43)</f>
        <v>176</v>
      </c>
      <c r="C43" s="51"/>
      <c r="D43" s="62"/>
      <c r="E43" s="62"/>
      <c r="F43" s="62"/>
      <c r="G43" s="104"/>
      <c r="BR43" s="3"/>
      <c r="BS43" s="4"/>
      <c r="BT43" s="4"/>
      <c r="BX43" s="3"/>
      <c r="BY43" s="4"/>
      <c r="BZ43" s="4"/>
      <c r="CA43" s="5"/>
      <c r="CB43" s="5"/>
      <c r="CC43" s="5"/>
      <c r="CD43" s="5"/>
      <c r="CE43" s="5"/>
      <c r="CF43" s="5"/>
      <c r="CG43" s="6"/>
      <c r="CH43" s="6"/>
      <c r="CI43" s="6"/>
      <c r="CJ43" s="6"/>
      <c r="CK43" s="6"/>
      <c r="CL43" s="6"/>
      <c r="CM43" s="6"/>
      <c r="CN43" s="6"/>
    </row>
    <row r="44" spans="1:92" s="2" customFormat="1" x14ac:dyDescent="0.2">
      <c r="A44" s="106" t="s">
        <v>66</v>
      </c>
      <c r="B44" s="217">
        <f>SUM(ENERO:DICIEMBRE!B44)</f>
        <v>70</v>
      </c>
      <c r="C44" s="51"/>
      <c r="D44" s="62"/>
      <c r="E44" s="62"/>
      <c r="F44" s="62"/>
      <c r="G44" s="104"/>
      <c r="BR44" s="3"/>
      <c r="BS44" s="4"/>
      <c r="BT44" s="4"/>
      <c r="BX44" s="3"/>
      <c r="BY44" s="4"/>
      <c r="BZ44" s="4"/>
      <c r="CA44" s="5"/>
      <c r="CB44" s="5"/>
      <c r="CC44" s="5"/>
      <c r="CD44" s="5"/>
      <c r="CE44" s="5"/>
      <c r="CF44" s="5"/>
      <c r="CG44" s="6"/>
      <c r="CH44" s="6"/>
      <c r="CI44" s="6"/>
      <c r="CJ44" s="6"/>
      <c r="CK44" s="6"/>
      <c r="CL44" s="6"/>
      <c r="CM44" s="6"/>
      <c r="CN44" s="6"/>
    </row>
    <row r="45" spans="1:92" s="2" customFormat="1" x14ac:dyDescent="0.2">
      <c r="A45" s="94" t="s">
        <v>67</v>
      </c>
      <c r="B45" s="217">
        <f>SUM(ENERO:DICIEMBRE!B45)</f>
        <v>284</v>
      </c>
      <c r="C45" s="51"/>
      <c r="D45" s="62"/>
      <c r="E45" s="62"/>
      <c r="F45" s="62"/>
      <c r="G45" s="104"/>
      <c r="BR45" s="3"/>
      <c r="BS45" s="4"/>
      <c r="BT45" s="4"/>
      <c r="BX45" s="3"/>
      <c r="BY45" s="4"/>
      <c r="BZ45" s="4"/>
      <c r="CA45" s="5"/>
      <c r="CB45" s="5"/>
      <c r="CC45" s="5"/>
      <c r="CD45" s="5"/>
      <c r="CE45" s="5"/>
      <c r="CF45" s="5"/>
      <c r="CG45" s="6"/>
      <c r="CH45" s="6"/>
      <c r="CI45" s="6"/>
      <c r="CJ45" s="6"/>
      <c r="CK45" s="6"/>
      <c r="CL45" s="6"/>
      <c r="CM45" s="6"/>
      <c r="CN45" s="6"/>
    </row>
    <row r="46" spans="1:92" s="2" customFormat="1" x14ac:dyDescent="0.2">
      <c r="A46" s="108" t="s">
        <v>68</v>
      </c>
      <c r="B46" s="84"/>
      <c r="D46" s="103"/>
      <c r="E46" s="103"/>
      <c r="F46" s="62"/>
      <c r="G46" s="62"/>
      <c r="H46" s="62"/>
      <c r="I46" s="62"/>
      <c r="J46" s="62"/>
      <c r="K46" s="62"/>
      <c r="L46" s="62"/>
      <c r="BU46" s="3"/>
      <c r="BV46" s="4"/>
      <c r="BW46" s="4"/>
      <c r="BX46" s="3"/>
      <c r="BY46" s="4"/>
      <c r="BZ46" s="4"/>
      <c r="CA46" s="5"/>
      <c r="CB46" s="5"/>
      <c r="CC46" s="5"/>
      <c r="CD46" s="5"/>
      <c r="CE46" s="5"/>
      <c r="CF46" s="5"/>
      <c r="CG46" s="6"/>
      <c r="CH46" s="6"/>
      <c r="CI46" s="6"/>
      <c r="CJ46" s="6"/>
      <c r="CK46" s="6"/>
      <c r="CL46" s="6"/>
      <c r="CM46" s="6"/>
      <c r="CN46" s="6"/>
    </row>
    <row r="47" spans="1:92" s="2" customFormat="1" ht="2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62"/>
      <c r="F47" s="62"/>
      <c r="G47" s="62"/>
      <c r="H47" s="62"/>
      <c r="I47" s="62"/>
      <c r="J47" s="62"/>
      <c r="K47" s="62"/>
      <c r="L47" s="62"/>
      <c r="BU47" s="3"/>
      <c r="BV47" s="4"/>
      <c r="BW47" s="4"/>
      <c r="BX47" s="3"/>
      <c r="BY47" s="4"/>
      <c r="BZ47" s="4"/>
      <c r="CA47" s="5"/>
      <c r="CB47" s="5"/>
      <c r="CC47" s="5"/>
      <c r="CD47" s="5"/>
      <c r="CE47" s="5"/>
      <c r="CF47" s="5"/>
      <c r="CG47" s="6"/>
      <c r="CH47" s="6"/>
      <c r="CI47" s="6"/>
      <c r="CJ47" s="6"/>
      <c r="CK47" s="6"/>
      <c r="CL47" s="6"/>
      <c r="CM47" s="6"/>
      <c r="CN47" s="6"/>
    </row>
    <row r="48" spans="1:92" s="2" customFormat="1" x14ac:dyDescent="0.2">
      <c r="A48" s="89" t="s">
        <v>71</v>
      </c>
      <c r="B48" s="109">
        <f>SUM(C48:D48)</f>
        <v>8161</v>
      </c>
      <c r="C48" s="217">
        <f>SUM(ENERO:DICIEMBRE!C48)</f>
        <v>7183</v>
      </c>
      <c r="D48" s="217">
        <f>SUM(ENERO:DICIEMBRE!D48)</f>
        <v>978</v>
      </c>
      <c r="E48" s="62"/>
      <c r="F48" s="62"/>
      <c r="G48" s="62"/>
      <c r="H48" s="62"/>
      <c r="I48" s="62"/>
      <c r="J48" s="62"/>
      <c r="K48" s="62"/>
      <c r="L48" s="62"/>
      <c r="BU48" s="3"/>
      <c r="BV48" s="4"/>
      <c r="BW48" s="4"/>
      <c r="BX48" s="3"/>
      <c r="BY48" s="4"/>
      <c r="BZ48" s="4"/>
      <c r="CA48" s="5"/>
      <c r="CB48" s="5"/>
      <c r="CC48" s="5"/>
      <c r="CD48" s="5"/>
      <c r="CE48" s="5"/>
      <c r="CF48" s="5"/>
      <c r="CG48" s="6"/>
      <c r="CH48" s="6"/>
      <c r="CI48" s="6"/>
      <c r="CJ48" s="6"/>
      <c r="CK48" s="6"/>
      <c r="CL48" s="6"/>
      <c r="CM48" s="6"/>
      <c r="CN48" s="6"/>
    </row>
    <row r="49" spans="1:92" s="2" customFormat="1" x14ac:dyDescent="0.2">
      <c r="A49" s="89" t="s">
        <v>72</v>
      </c>
      <c r="B49" s="109">
        <f>SUM(C49:D49)</f>
        <v>6710</v>
      </c>
      <c r="C49" s="217">
        <f>SUM(ENERO:DICIEMBRE!C49)</f>
        <v>6038</v>
      </c>
      <c r="D49" s="217">
        <f>SUM(ENERO:DICIEMBRE!D49)</f>
        <v>672</v>
      </c>
      <c r="E49" s="62"/>
      <c r="F49" s="62"/>
      <c r="G49" s="62"/>
      <c r="H49" s="62"/>
      <c r="I49" s="62"/>
      <c r="J49" s="62"/>
      <c r="K49" s="62"/>
      <c r="L49" s="62"/>
      <c r="BU49" s="3"/>
      <c r="BV49" s="4"/>
      <c r="BW49" s="4"/>
      <c r="BX49" s="3"/>
      <c r="BY49" s="4"/>
      <c r="BZ49" s="4"/>
      <c r="CA49" s="5"/>
      <c r="CB49" s="5"/>
      <c r="CC49" s="5"/>
      <c r="CD49" s="5"/>
      <c r="CE49" s="5"/>
      <c r="CF49" s="5"/>
      <c r="CG49" s="6"/>
      <c r="CH49" s="6"/>
      <c r="CI49" s="6"/>
      <c r="CJ49" s="6"/>
      <c r="CK49" s="6"/>
      <c r="CL49" s="6"/>
      <c r="CM49" s="6"/>
      <c r="CN49" s="6"/>
    </row>
    <row r="50" spans="1:92" s="2" customFormat="1" x14ac:dyDescent="0.2">
      <c r="A50" s="94" t="s">
        <v>73</v>
      </c>
      <c r="B50" s="110">
        <f>SUM(C50:D50)</f>
        <v>1451</v>
      </c>
      <c r="C50" s="217">
        <f>SUM(ENERO:DICIEMBRE!C50)</f>
        <v>1145</v>
      </c>
      <c r="D50" s="217">
        <f>SUM(ENERO:DICIEMBRE!D50)</f>
        <v>306</v>
      </c>
      <c r="E50" s="62"/>
      <c r="F50" s="62"/>
      <c r="G50" s="62"/>
      <c r="H50" s="62"/>
      <c r="I50" s="62"/>
      <c r="J50" s="62"/>
      <c r="K50" s="62"/>
      <c r="L50" s="62"/>
      <c r="BU50" s="3"/>
      <c r="BV50" s="4"/>
      <c r="BW50" s="4"/>
      <c r="BX50" s="3"/>
      <c r="BY50" s="4"/>
      <c r="BZ50" s="4"/>
      <c r="CA50" s="5"/>
      <c r="CB50" s="5"/>
      <c r="CC50" s="5"/>
      <c r="CD50" s="5"/>
      <c r="CE50" s="5"/>
      <c r="CF50" s="5"/>
      <c r="CG50" s="6"/>
      <c r="CH50" s="6"/>
      <c r="CI50" s="6"/>
      <c r="CJ50" s="6"/>
      <c r="CK50" s="6"/>
      <c r="CL50" s="6"/>
      <c r="CM50" s="6"/>
      <c r="CN50" s="6"/>
    </row>
    <row r="51" spans="1:92" s="2" customFormat="1" x14ac:dyDescent="0.2">
      <c r="A51" s="444" t="s">
        <v>74</v>
      </c>
      <c r="B51" s="444"/>
      <c r="C51" s="444"/>
      <c r="D51" s="445"/>
      <c r="E51" s="445"/>
      <c r="F51" s="82"/>
      <c r="G51" s="82"/>
      <c r="H51" s="82"/>
      <c r="I51" s="82"/>
      <c r="J51" s="81"/>
      <c r="K51" s="62"/>
      <c r="L51" s="62"/>
      <c r="BX51" s="3"/>
      <c r="BY51" s="4"/>
      <c r="BZ51" s="4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spans="1:92" s="2" customFormat="1" ht="2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116"/>
      <c r="K52" s="117"/>
      <c r="L52" s="118"/>
      <c r="M52" s="11"/>
      <c r="N52" s="11"/>
      <c r="O52" s="11"/>
      <c r="P52" s="11"/>
      <c r="Q52" s="11"/>
      <c r="R52" s="11"/>
      <c r="S52" s="11"/>
      <c r="T52" s="11"/>
      <c r="U52" s="11"/>
      <c r="V52" s="11"/>
      <c r="BX52" s="3"/>
      <c r="BY52" s="4"/>
      <c r="BZ52" s="4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spans="1:92" s="2" customFormat="1" x14ac:dyDescent="0.2">
      <c r="A53" s="446" t="s">
        <v>83</v>
      </c>
      <c r="B53" s="447"/>
      <c r="C53" s="119">
        <f>SUM(D53:I53)</f>
        <v>1913</v>
      </c>
      <c r="D53" s="217">
        <f>SUM(ENERO:DICIEMBRE!D53)</f>
        <v>340</v>
      </c>
      <c r="E53" s="217">
        <f>SUM(ENERO:DICIEMBRE!E53)</f>
        <v>171</v>
      </c>
      <c r="F53" s="217">
        <f>SUM(ENERO:DICIEMBRE!F53)</f>
        <v>226</v>
      </c>
      <c r="G53" s="217">
        <f>SUM(ENERO:DICIEMBRE!G53)</f>
        <v>405</v>
      </c>
      <c r="H53" s="217">
        <f>SUM(ENERO:DICIEMBRE!H53)</f>
        <v>363</v>
      </c>
      <c r="I53" s="217">
        <f>SUM(ENERO:DICIEMBRE!I53)</f>
        <v>408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BX53" s="3"/>
      <c r="BY53" s="4"/>
      <c r="BZ53" s="4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s="2" customFormat="1" x14ac:dyDescent="0.2">
      <c r="A54" s="448" t="s">
        <v>84</v>
      </c>
      <c r="B54" s="123" t="s">
        <v>85</v>
      </c>
      <c r="C54" s="124">
        <f>SUM(D54:I54)</f>
        <v>223</v>
      </c>
      <c r="D54" s="217">
        <f>SUM(ENERO:DICIEMBRE!D54)</f>
        <v>115</v>
      </c>
      <c r="E54" s="217">
        <f>SUM(ENERO:DICIEMBRE!E54)</f>
        <v>47</v>
      </c>
      <c r="F54" s="217">
        <f>SUM(ENERO:DICIEMBRE!F54)</f>
        <v>61</v>
      </c>
      <c r="G54" s="217">
        <f>SUM(ENERO:DICIEMBRE!G54)</f>
        <v>0</v>
      </c>
      <c r="H54" s="217">
        <f>SUM(ENERO:DICIEMBRE!H54)</f>
        <v>0</v>
      </c>
      <c r="I54" s="217">
        <f>SUM(ENERO:DICIEMBRE!I54)</f>
        <v>0</v>
      </c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BX54" s="3"/>
      <c r="BY54" s="4"/>
      <c r="BZ54" s="4"/>
      <c r="CA54" s="5"/>
      <c r="CB54" s="5"/>
      <c r="CC54" s="5"/>
      <c r="CD54" s="5"/>
      <c r="CE54" s="5"/>
      <c r="CF54" s="5"/>
      <c r="CG54" s="6"/>
      <c r="CH54" s="6"/>
      <c r="CI54" s="6"/>
      <c r="CJ54" s="6"/>
      <c r="CK54" s="6"/>
      <c r="CL54" s="6"/>
      <c r="CM54" s="6"/>
      <c r="CN54" s="6"/>
    </row>
    <row r="55" spans="1:92" s="2" customFormat="1" ht="21.75" x14ac:dyDescent="0.2">
      <c r="A55" s="448"/>
      <c r="B55" s="125" t="s">
        <v>86</v>
      </c>
      <c r="C55" s="126">
        <f>SUM(D55:I55)</f>
        <v>345</v>
      </c>
      <c r="D55" s="217">
        <f>SUM(ENERO:DICIEMBRE!D55)</f>
        <v>196</v>
      </c>
      <c r="E55" s="217">
        <f>SUM(ENERO:DICIEMBRE!E55)</f>
        <v>79</v>
      </c>
      <c r="F55" s="217">
        <f>SUM(ENERO:DICIEMBRE!F55)</f>
        <v>70</v>
      </c>
      <c r="G55" s="217">
        <f>SUM(ENERO:DICIEMBRE!G55)</f>
        <v>0</v>
      </c>
      <c r="H55" s="217">
        <f>SUM(ENERO:DICIEMBRE!H55)</f>
        <v>0</v>
      </c>
      <c r="I55" s="217">
        <f>SUM(ENERO:DICIEMBRE!I55)</f>
        <v>0</v>
      </c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BX55" s="3"/>
      <c r="BY55" s="4"/>
      <c r="BZ55" s="4"/>
      <c r="CA55" s="5"/>
      <c r="CB55" s="5"/>
      <c r="CC55" s="5"/>
      <c r="CD55" s="5"/>
      <c r="CE55" s="5"/>
      <c r="CF55" s="5"/>
      <c r="CG55" s="6"/>
      <c r="CH55" s="6"/>
      <c r="CI55" s="6"/>
      <c r="CJ55" s="6"/>
      <c r="CK55" s="6"/>
      <c r="CL55" s="6"/>
      <c r="CM55" s="6"/>
      <c r="CN55" s="6"/>
    </row>
    <row r="56" spans="1:92" s="2" customFormat="1" x14ac:dyDescent="0.2">
      <c r="A56" s="449" t="s">
        <v>87</v>
      </c>
      <c r="B56" s="123" t="s">
        <v>85</v>
      </c>
      <c r="C56" s="124">
        <f>SUM(D56:I56)</f>
        <v>582</v>
      </c>
      <c r="D56" s="217">
        <f>SUM(ENERO:DICIEMBRE!D56)</f>
        <v>319</v>
      </c>
      <c r="E56" s="217">
        <f>SUM(ENERO:DICIEMBRE!E56)</f>
        <v>139</v>
      </c>
      <c r="F56" s="217">
        <f>SUM(ENERO:DICIEMBRE!F56)</f>
        <v>124</v>
      </c>
      <c r="G56" s="217">
        <f>SUM(ENERO:DICIEMBRE!G56)</f>
        <v>0</v>
      </c>
      <c r="H56" s="217">
        <f>SUM(ENERO:DICIEMBRE!H56)</f>
        <v>0</v>
      </c>
      <c r="I56" s="217">
        <f>SUM(ENERO:DICIEMBRE!I56)</f>
        <v>0</v>
      </c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BX56" s="3"/>
      <c r="BY56" s="4"/>
      <c r="BZ56" s="4"/>
      <c r="CA56" s="5"/>
      <c r="CB56" s="5"/>
      <c r="CC56" s="5"/>
      <c r="CD56" s="5"/>
      <c r="CE56" s="5"/>
      <c r="CF56" s="5"/>
      <c r="CG56" s="6"/>
      <c r="CH56" s="6"/>
      <c r="CI56" s="6"/>
      <c r="CJ56" s="6"/>
      <c r="CK56" s="6"/>
      <c r="CL56" s="6"/>
      <c r="CM56" s="6"/>
      <c r="CN56" s="6"/>
    </row>
    <row r="57" spans="1:92" s="2" customFormat="1" ht="21.75" x14ac:dyDescent="0.2">
      <c r="A57" s="450"/>
      <c r="B57" s="131" t="s">
        <v>86</v>
      </c>
      <c r="C57" s="132">
        <f>SUM(D57:I57)</f>
        <v>1525</v>
      </c>
      <c r="D57" s="217">
        <f>SUM(ENERO:DICIEMBRE!D57)</f>
        <v>908</v>
      </c>
      <c r="E57" s="217">
        <f>SUM(ENERO:DICIEMBRE!E57)</f>
        <v>433</v>
      </c>
      <c r="F57" s="217">
        <f>SUM(ENERO:DICIEMBRE!F57)</f>
        <v>184</v>
      </c>
      <c r="G57" s="217">
        <f>SUM(ENERO:DICIEMBRE!G57)</f>
        <v>0</v>
      </c>
      <c r="H57" s="217">
        <f>SUM(ENERO:DICIEMBRE!H57)</f>
        <v>0</v>
      </c>
      <c r="I57" s="217">
        <f>SUM(ENERO:DICIEMBRE!I57)</f>
        <v>0</v>
      </c>
      <c r="J57" s="91" t="str">
        <f t="shared" si="6"/>
        <v/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BX57" s="3"/>
      <c r="BY57" s="4"/>
      <c r="BZ57" s="4"/>
      <c r="CA57" s="5"/>
      <c r="CB57" s="5"/>
      <c r="CC57" s="5"/>
      <c r="CD57" s="5"/>
      <c r="CE57" s="5"/>
      <c r="CF57" s="5"/>
      <c r="CG57" s="6"/>
      <c r="CH57" s="6"/>
      <c r="CI57" s="6"/>
      <c r="CJ57" s="6"/>
      <c r="CK57" s="6"/>
      <c r="CL57" s="6"/>
      <c r="CM57" s="6"/>
      <c r="CN57" s="6"/>
    </row>
    <row r="58" spans="1:92" s="2" customFormat="1" x14ac:dyDescent="0.2">
      <c r="A58" s="135" t="s">
        <v>88</v>
      </c>
      <c r="B58" s="136"/>
      <c r="C58" s="136"/>
      <c r="D58" s="62"/>
      <c r="E58" s="62"/>
      <c r="F58" s="62"/>
      <c r="G58" s="62"/>
      <c r="H58" s="137"/>
      <c r="I58" s="137"/>
      <c r="J58" s="81"/>
      <c r="K58" s="62"/>
      <c r="L58" s="62"/>
      <c r="M58" s="104"/>
      <c r="BX58" s="3"/>
      <c r="BY58" s="4"/>
      <c r="BZ58" s="4"/>
      <c r="CA58" s="5"/>
      <c r="CB58" s="5"/>
      <c r="CC58" s="5"/>
      <c r="CD58" s="5"/>
      <c r="CE58" s="5"/>
      <c r="CF58" s="5"/>
      <c r="CG58" s="6"/>
      <c r="CH58" s="6"/>
      <c r="CI58" s="6"/>
      <c r="CJ58" s="6"/>
      <c r="CK58" s="6"/>
      <c r="CL58" s="6"/>
      <c r="CM58" s="6"/>
      <c r="CN58" s="6"/>
    </row>
    <row r="59" spans="1:92" s="2" customForma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74"/>
      <c r="K59" s="62"/>
      <c r="L59" s="62"/>
      <c r="M59" s="104"/>
      <c r="BX59" s="3"/>
      <c r="BY59" s="4"/>
      <c r="BZ59" s="4"/>
      <c r="CA59" s="5"/>
      <c r="CB59" s="5"/>
      <c r="CC59" s="5"/>
      <c r="CD59" s="5"/>
      <c r="CE59" s="5"/>
      <c r="CF59" s="5"/>
      <c r="CG59" s="6"/>
      <c r="CH59" s="6"/>
      <c r="CI59" s="6"/>
      <c r="CJ59" s="6"/>
      <c r="CK59" s="6"/>
      <c r="CL59" s="6"/>
      <c r="CM59" s="6"/>
      <c r="CN59" s="6"/>
    </row>
    <row r="60" spans="1:92" s="2" customFormat="1" x14ac:dyDescent="0.2">
      <c r="A60" s="452"/>
      <c r="B60" s="455"/>
      <c r="C60" s="453"/>
      <c r="D60" s="455"/>
      <c r="E60" s="453"/>
      <c r="F60" s="438" t="s">
        <v>93</v>
      </c>
      <c r="G60" s="440"/>
      <c r="H60" s="438" t="s">
        <v>94</v>
      </c>
      <c r="I60" s="440"/>
      <c r="J60" s="138"/>
      <c r="K60" s="62"/>
      <c r="L60" s="62"/>
      <c r="M60" s="104"/>
      <c r="BX60" s="3"/>
      <c r="BY60" s="4"/>
      <c r="BZ60" s="4"/>
      <c r="CA60" s="5"/>
      <c r="CB60" s="5"/>
      <c r="CC60" s="5"/>
      <c r="CD60" s="5"/>
      <c r="CE60" s="5"/>
      <c r="CF60" s="5"/>
      <c r="CG60" s="6"/>
      <c r="CH60" s="6"/>
      <c r="CI60" s="6"/>
      <c r="CJ60" s="6"/>
      <c r="CK60" s="6"/>
      <c r="CL60" s="6"/>
      <c r="CM60" s="6"/>
      <c r="CN60" s="6"/>
    </row>
    <row r="61" spans="1:92" s="2" customFormat="1" ht="21" x14ac:dyDescent="0.2">
      <c r="A61" s="453"/>
      <c r="B61" s="85" t="s">
        <v>44</v>
      </c>
      <c r="C61" s="139" t="s">
        <v>45</v>
      </c>
      <c r="D61" s="85" t="s">
        <v>44</v>
      </c>
      <c r="E61" s="87" t="s">
        <v>45</v>
      </c>
      <c r="F61" s="85" t="s">
        <v>44</v>
      </c>
      <c r="G61" s="139" t="s">
        <v>45</v>
      </c>
      <c r="H61" s="85" t="s">
        <v>44</v>
      </c>
      <c r="I61" s="87" t="s">
        <v>45</v>
      </c>
      <c r="J61" s="138"/>
      <c r="K61" s="62"/>
      <c r="L61" s="62"/>
      <c r="M61" s="104"/>
      <c r="BX61" s="3"/>
      <c r="BY61" s="4"/>
      <c r="BZ61" s="4"/>
      <c r="CA61" s="5"/>
      <c r="CB61" s="5"/>
      <c r="CC61" s="5"/>
      <c r="CD61" s="5"/>
      <c r="CE61" s="5"/>
      <c r="CF61" s="5"/>
      <c r="CG61" s="6"/>
      <c r="CH61" s="6"/>
      <c r="CI61" s="6"/>
      <c r="CJ61" s="6"/>
      <c r="CK61" s="6"/>
      <c r="CL61" s="6"/>
      <c r="CM61" s="6"/>
      <c r="CN61" s="6"/>
    </row>
    <row r="62" spans="1:92" s="2" customFormat="1" x14ac:dyDescent="0.2">
      <c r="A62" s="140" t="s">
        <v>95</v>
      </c>
      <c r="B62" s="217">
        <f>SUM(ENERO:DICIEMBRE!B62)</f>
        <v>6</v>
      </c>
      <c r="C62" s="217">
        <f>SUM(ENERO:DICIEMBRE!C62)</f>
        <v>163</v>
      </c>
      <c r="D62" s="217">
        <f>SUM(ENERO:DICIEMBRE!D62)</f>
        <v>194</v>
      </c>
      <c r="E62" s="217">
        <f>SUM(ENERO:DICIEMBRE!E62)</f>
        <v>615</v>
      </c>
      <c r="F62" s="217">
        <f>SUM(ENERO:DICIEMBRE!F62)</f>
        <v>202</v>
      </c>
      <c r="G62" s="217">
        <f>SUM(ENERO:DICIEMBRE!G62)</f>
        <v>664</v>
      </c>
      <c r="H62" s="217">
        <f>SUM(ENERO:DICIEMBRE!H62)</f>
        <v>8</v>
      </c>
      <c r="I62" s="217">
        <f>SUM(ENERO:DICIEMBRE!I62)</f>
        <v>49</v>
      </c>
      <c r="J62" s="91" t="str">
        <f>CA62</f>
        <v/>
      </c>
      <c r="K62" s="62"/>
      <c r="L62" s="62"/>
      <c r="M62" s="104"/>
      <c r="BX62" s="3"/>
      <c r="BY62" s="4"/>
      <c r="BZ62" s="4"/>
      <c r="CA62" s="92" t="str">
        <f>IF(CG62=1," * La suma de los Pacientes Intervenidos debe ser mayor o igual a la Suma de Pacientes Programados menos la Suma de Pacientes Suspendidos. ","")</f>
        <v/>
      </c>
      <c r="CB62" s="5"/>
      <c r="CC62" s="5"/>
      <c r="CD62" s="5"/>
      <c r="CE62" s="5"/>
      <c r="CF62" s="5"/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s="2" customFormat="1" x14ac:dyDescent="0.2">
      <c r="A63" s="143" t="s">
        <v>96</v>
      </c>
      <c r="B63" s="217">
        <f>SUM(ENERO:DICIEMBRE!B63)</f>
        <v>0</v>
      </c>
      <c r="C63" s="217">
        <f>SUM(ENERO:DICIEMBRE!C63)</f>
        <v>0</v>
      </c>
      <c r="D63" s="217">
        <f>SUM(ENERO:DICIEMBRE!D63)</f>
        <v>0</v>
      </c>
      <c r="E63" s="217">
        <f>SUM(ENERO:DICIEMBRE!E63)</f>
        <v>0</v>
      </c>
      <c r="F63" s="217">
        <f>SUM(ENERO:DICIEMBRE!F63)</f>
        <v>0</v>
      </c>
      <c r="G63" s="217">
        <f>SUM(ENERO:DICIEMBRE!G63)</f>
        <v>0</v>
      </c>
      <c r="H63" s="217">
        <f>SUM(ENERO:DICIEMBRE!H63)</f>
        <v>0</v>
      </c>
      <c r="I63" s="217">
        <f>SUM(ENERO:DICIEMBRE!I63)</f>
        <v>0</v>
      </c>
      <c r="J63" s="91" t="str">
        <f t="shared" ref="J63:J73" si="7">CA63</f>
        <v/>
      </c>
      <c r="K63" s="62"/>
      <c r="L63" s="62"/>
      <c r="M63" s="104"/>
      <c r="BX63" s="3"/>
      <c r="BY63" s="4"/>
      <c r="BZ63" s="4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B63" s="5"/>
      <c r="CC63" s="5"/>
      <c r="CD63" s="5"/>
      <c r="CE63" s="5"/>
      <c r="CF63" s="5"/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s="2" customFormat="1" x14ac:dyDescent="0.2">
      <c r="A64" s="143" t="s">
        <v>97</v>
      </c>
      <c r="B64" s="217">
        <f>SUM(ENERO:DICIEMBRE!B64)</f>
        <v>0</v>
      </c>
      <c r="C64" s="217">
        <f>SUM(ENERO:DICIEMBRE!C64)</f>
        <v>1</v>
      </c>
      <c r="D64" s="217">
        <f>SUM(ENERO:DICIEMBRE!D64)</f>
        <v>6</v>
      </c>
      <c r="E64" s="217">
        <f>SUM(ENERO:DICIEMBRE!E64)</f>
        <v>52</v>
      </c>
      <c r="F64" s="217">
        <f>SUM(ENERO:DICIEMBRE!F64)</f>
        <v>6</v>
      </c>
      <c r="G64" s="217">
        <f>SUM(ENERO:DICIEMBRE!G64)</f>
        <v>53</v>
      </c>
      <c r="H64" s="217">
        <f>SUM(ENERO:DICIEMBRE!H64)</f>
        <v>0</v>
      </c>
      <c r="I64" s="217">
        <f>SUM(ENERO:DICIEMBRE!I64)</f>
        <v>1</v>
      </c>
      <c r="J64" s="91" t="str">
        <f t="shared" si="7"/>
        <v/>
      </c>
      <c r="K64" s="62"/>
      <c r="L64" s="62"/>
      <c r="M64" s="104"/>
      <c r="BX64" s="3"/>
      <c r="BY64" s="4"/>
      <c r="BZ64" s="4"/>
      <c r="CA64" s="92" t="str">
        <f t="shared" si="8"/>
        <v/>
      </c>
      <c r="CB64" s="5"/>
      <c r="CC64" s="5"/>
      <c r="CD64" s="5"/>
      <c r="CE64" s="5"/>
      <c r="CF64" s="5"/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s="2" customFormat="1" x14ac:dyDescent="0.2">
      <c r="A65" s="143" t="s">
        <v>98</v>
      </c>
      <c r="B65" s="217">
        <f>SUM(ENERO:DICIEMBRE!B65)</f>
        <v>0</v>
      </c>
      <c r="C65" s="217">
        <f>SUM(ENERO:DICIEMBRE!C65)</f>
        <v>31</v>
      </c>
      <c r="D65" s="217">
        <f>SUM(ENERO:DICIEMBRE!D65)</f>
        <v>0</v>
      </c>
      <c r="E65" s="217">
        <f>SUM(ENERO:DICIEMBRE!E65)</f>
        <v>25</v>
      </c>
      <c r="F65" s="217">
        <f>SUM(ENERO:DICIEMBRE!F65)</f>
        <v>0</v>
      </c>
      <c r="G65" s="217">
        <f>SUM(ENERO:DICIEMBRE!G65)</f>
        <v>34</v>
      </c>
      <c r="H65" s="217">
        <f>SUM(ENERO:DICIEMBRE!H65)</f>
        <v>0</v>
      </c>
      <c r="I65" s="217">
        <f>SUM(ENERO:DICIEMBRE!I65)</f>
        <v>9</v>
      </c>
      <c r="J65" s="91" t="str">
        <f t="shared" si="7"/>
        <v/>
      </c>
      <c r="K65" s="62"/>
      <c r="L65" s="62"/>
      <c r="M65" s="104"/>
      <c r="BX65" s="3"/>
      <c r="BY65" s="4"/>
      <c r="BZ65" s="4"/>
      <c r="CA65" s="92" t="str">
        <f t="shared" si="8"/>
        <v/>
      </c>
      <c r="CB65" s="5"/>
      <c r="CC65" s="5"/>
      <c r="CD65" s="5"/>
      <c r="CE65" s="5"/>
      <c r="CF65" s="5"/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s="2" customFormat="1" x14ac:dyDescent="0.2">
      <c r="A66" s="143" t="s">
        <v>99</v>
      </c>
      <c r="B66" s="217">
        <f>SUM(ENERO:DICIEMBRE!B66)</f>
        <v>11</v>
      </c>
      <c r="C66" s="217">
        <f>SUM(ENERO:DICIEMBRE!C66)</f>
        <v>166</v>
      </c>
      <c r="D66" s="217">
        <f>SUM(ENERO:DICIEMBRE!D66)</f>
        <v>55</v>
      </c>
      <c r="E66" s="217">
        <f>SUM(ENERO:DICIEMBRE!E66)</f>
        <v>297</v>
      </c>
      <c r="F66" s="217">
        <f>SUM(ENERO:DICIEMBRE!F66)</f>
        <v>62</v>
      </c>
      <c r="G66" s="217">
        <f>SUM(ENERO:DICIEMBRE!G66)</f>
        <v>331</v>
      </c>
      <c r="H66" s="217">
        <f>SUM(ENERO:DICIEMBRE!H66)</f>
        <v>7</v>
      </c>
      <c r="I66" s="217">
        <f>SUM(ENERO:DICIEMBRE!I66)</f>
        <v>34</v>
      </c>
      <c r="J66" s="91" t="str">
        <f t="shared" si="7"/>
        <v/>
      </c>
      <c r="K66" s="62"/>
      <c r="L66" s="62"/>
      <c r="M66" s="104"/>
      <c r="BX66" s="3"/>
      <c r="BY66" s="4"/>
      <c r="BZ66" s="4"/>
      <c r="CA66" s="92" t="str">
        <f t="shared" si="8"/>
        <v/>
      </c>
      <c r="CB66" s="5"/>
      <c r="CC66" s="5"/>
      <c r="CD66" s="5"/>
      <c r="CE66" s="5"/>
      <c r="CF66" s="5"/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s="2" customFormat="1" x14ac:dyDescent="0.2">
      <c r="A67" s="143" t="s">
        <v>100</v>
      </c>
      <c r="B67" s="217">
        <f>SUM(ENERO:DICIEMBRE!B67)</f>
        <v>0</v>
      </c>
      <c r="C67" s="217">
        <f>SUM(ENERO:DICIEMBRE!C67)</f>
        <v>0</v>
      </c>
      <c r="D67" s="217">
        <f>SUM(ENERO:DICIEMBRE!D67)</f>
        <v>0</v>
      </c>
      <c r="E67" s="217">
        <f>SUM(ENERO:DICIEMBRE!E67)</f>
        <v>0</v>
      </c>
      <c r="F67" s="217">
        <f>SUM(ENERO:DICIEMBRE!F67)</f>
        <v>0</v>
      </c>
      <c r="G67" s="217">
        <f>SUM(ENERO:DICIEMBRE!G67)</f>
        <v>0</v>
      </c>
      <c r="H67" s="217">
        <f>SUM(ENERO:DICIEMBRE!H67)</f>
        <v>0</v>
      </c>
      <c r="I67" s="217">
        <f>SUM(ENERO:DICIEMBRE!I67)</f>
        <v>0</v>
      </c>
      <c r="J67" s="91" t="str">
        <f t="shared" si="7"/>
        <v/>
      </c>
      <c r="K67" s="62"/>
      <c r="L67" s="62"/>
      <c r="M67" s="104"/>
      <c r="BX67" s="3"/>
      <c r="BY67" s="4"/>
      <c r="BZ67" s="4"/>
      <c r="CA67" s="92" t="str">
        <f t="shared" si="8"/>
        <v/>
      </c>
      <c r="CB67" s="5"/>
      <c r="CC67" s="5"/>
      <c r="CD67" s="5"/>
      <c r="CE67" s="5"/>
      <c r="CF67" s="5"/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s="2" customFormat="1" x14ac:dyDescent="0.2">
      <c r="A68" s="143" t="s">
        <v>101</v>
      </c>
      <c r="B68" s="217">
        <f>SUM(ENERO:DICIEMBRE!B68)</f>
        <v>23</v>
      </c>
      <c r="C68" s="217">
        <f>SUM(ENERO:DICIEMBRE!C68)</f>
        <v>3</v>
      </c>
      <c r="D68" s="217">
        <f>SUM(ENERO:DICIEMBRE!D68)</f>
        <v>137</v>
      </c>
      <c r="E68" s="217">
        <f>SUM(ENERO:DICIEMBRE!E68)</f>
        <v>63</v>
      </c>
      <c r="F68" s="217">
        <f>SUM(ENERO:DICIEMBRE!F68)</f>
        <v>144</v>
      </c>
      <c r="G68" s="217">
        <f>SUM(ENERO:DICIEMBRE!G68)</f>
        <v>67</v>
      </c>
      <c r="H68" s="217">
        <f>SUM(ENERO:DICIEMBRE!H68)</f>
        <v>7</v>
      </c>
      <c r="I68" s="217">
        <f>SUM(ENERO:DICIEMBRE!I68)</f>
        <v>4</v>
      </c>
      <c r="J68" s="91" t="str">
        <f t="shared" si="7"/>
        <v/>
      </c>
      <c r="K68" s="62"/>
      <c r="L68" s="62"/>
      <c r="M68" s="104"/>
      <c r="BX68" s="3"/>
      <c r="BY68" s="4"/>
      <c r="BZ68" s="4"/>
      <c r="CA68" s="92" t="str">
        <f t="shared" si="8"/>
        <v/>
      </c>
      <c r="CB68" s="5"/>
      <c r="CC68" s="5"/>
      <c r="CD68" s="5"/>
      <c r="CE68" s="5"/>
      <c r="CF68" s="5"/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s="2" customFormat="1" x14ac:dyDescent="0.2">
      <c r="A69" s="143" t="s">
        <v>102</v>
      </c>
      <c r="B69" s="217">
        <f>SUM(ENERO:DICIEMBRE!B69)</f>
        <v>0</v>
      </c>
      <c r="C69" s="217">
        <f>SUM(ENERO:DICIEMBRE!C69)</f>
        <v>23</v>
      </c>
      <c r="D69" s="217">
        <f>SUM(ENERO:DICIEMBRE!D69)</f>
        <v>0</v>
      </c>
      <c r="E69" s="217">
        <f>SUM(ENERO:DICIEMBRE!E69)</f>
        <v>603</v>
      </c>
      <c r="F69" s="217">
        <f>SUM(ENERO:DICIEMBRE!F69)</f>
        <v>0</v>
      </c>
      <c r="G69" s="217">
        <f>SUM(ENERO:DICIEMBRE!G69)</f>
        <v>658</v>
      </c>
      <c r="H69" s="217">
        <f>SUM(ENERO:DICIEMBRE!H69)</f>
        <v>0</v>
      </c>
      <c r="I69" s="217">
        <f>SUM(ENERO:DICIEMBRE!I69)</f>
        <v>55</v>
      </c>
      <c r="J69" s="91" t="str">
        <f t="shared" si="7"/>
        <v/>
      </c>
      <c r="K69" s="62"/>
      <c r="L69" s="62"/>
      <c r="M69" s="104"/>
      <c r="BX69" s="3"/>
      <c r="BY69" s="4"/>
      <c r="BZ69" s="4"/>
      <c r="CA69" s="92" t="str">
        <f t="shared" si="8"/>
        <v/>
      </c>
      <c r="CB69" s="5"/>
      <c r="CC69" s="5"/>
      <c r="CD69" s="5"/>
      <c r="CE69" s="5"/>
      <c r="CF69" s="5"/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s="2" customFormat="1" x14ac:dyDescent="0.2">
      <c r="A70" s="143" t="s">
        <v>103</v>
      </c>
      <c r="B70" s="217">
        <f>SUM(ENERO:DICIEMBRE!B70)</f>
        <v>1</v>
      </c>
      <c r="C70" s="217">
        <f>SUM(ENERO:DICIEMBRE!C70)</f>
        <v>180</v>
      </c>
      <c r="D70" s="217">
        <f>SUM(ENERO:DICIEMBRE!D70)</f>
        <v>1</v>
      </c>
      <c r="E70" s="217">
        <f>SUM(ENERO:DICIEMBRE!E70)</f>
        <v>753</v>
      </c>
      <c r="F70" s="217">
        <f>SUM(ENERO:DICIEMBRE!F70)</f>
        <v>1</v>
      </c>
      <c r="G70" s="217">
        <f>SUM(ENERO:DICIEMBRE!G70)</f>
        <v>759</v>
      </c>
      <c r="H70" s="217">
        <f>SUM(ENERO:DICIEMBRE!H70)</f>
        <v>0</v>
      </c>
      <c r="I70" s="217">
        <f>SUM(ENERO:DICIEMBRE!I70)</f>
        <v>6</v>
      </c>
      <c r="J70" s="91" t="str">
        <f t="shared" si="7"/>
        <v/>
      </c>
      <c r="K70" s="62"/>
      <c r="L70" s="62"/>
      <c r="M70" s="104"/>
      <c r="BX70" s="3"/>
      <c r="BY70" s="4"/>
      <c r="BZ70" s="4"/>
      <c r="CA70" s="92" t="str">
        <f t="shared" si="8"/>
        <v/>
      </c>
      <c r="CB70" s="5"/>
      <c r="CC70" s="5"/>
      <c r="CD70" s="5"/>
      <c r="CE70" s="5"/>
      <c r="CF70" s="5"/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s="2" customFormat="1" x14ac:dyDescent="0.2">
      <c r="A71" s="143" t="s">
        <v>104</v>
      </c>
      <c r="B71" s="217">
        <f>SUM(ENERO:DICIEMBRE!B71)</f>
        <v>0</v>
      </c>
      <c r="C71" s="217">
        <f>SUM(ENERO:DICIEMBRE!C71)</f>
        <v>108</v>
      </c>
      <c r="D71" s="217">
        <f>SUM(ENERO:DICIEMBRE!D71)</f>
        <v>1</v>
      </c>
      <c r="E71" s="217">
        <f>SUM(ENERO:DICIEMBRE!E71)</f>
        <v>269</v>
      </c>
      <c r="F71" s="217">
        <f>SUM(ENERO:DICIEMBRE!F71)</f>
        <v>1</v>
      </c>
      <c r="G71" s="217">
        <f>SUM(ENERO:DICIEMBRE!G71)</f>
        <v>293</v>
      </c>
      <c r="H71" s="217">
        <f>SUM(ENERO:DICIEMBRE!H71)</f>
        <v>0</v>
      </c>
      <c r="I71" s="217">
        <f>SUM(ENERO:DICIEMBRE!I71)</f>
        <v>24</v>
      </c>
      <c r="J71" s="91" t="str">
        <f t="shared" si="7"/>
        <v/>
      </c>
      <c r="K71" s="62"/>
      <c r="L71" s="62"/>
      <c r="M71" s="104"/>
      <c r="BX71" s="3"/>
      <c r="BY71" s="4"/>
      <c r="BZ71" s="4"/>
      <c r="CA71" s="92" t="str">
        <f t="shared" si="8"/>
        <v/>
      </c>
      <c r="CB71" s="5"/>
      <c r="CC71" s="5"/>
      <c r="CD71" s="5"/>
      <c r="CE71" s="5"/>
      <c r="CF71" s="5"/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s="2" customFormat="1" x14ac:dyDescent="0.2">
      <c r="A72" s="143" t="s">
        <v>105</v>
      </c>
      <c r="B72" s="217">
        <f>SUM(ENERO:DICIEMBRE!B72)</f>
        <v>0</v>
      </c>
      <c r="C72" s="217">
        <f>SUM(ENERO:DICIEMBRE!C72)</f>
        <v>109</v>
      </c>
      <c r="D72" s="217">
        <f>SUM(ENERO:DICIEMBRE!D72)</f>
        <v>6</v>
      </c>
      <c r="E72" s="217">
        <f>SUM(ENERO:DICIEMBRE!E72)</f>
        <v>197</v>
      </c>
      <c r="F72" s="217">
        <f>SUM(ENERO:DICIEMBRE!F72)</f>
        <v>6</v>
      </c>
      <c r="G72" s="217">
        <f>SUM(ENERO:DICIEMBRE!G72)</f>
        <v>218</v>
      </c>
      <c r="H72" s="217">
        <f>SUM(ENERO:DICIEMBRE!H72)</f>
        <v>0</v>
      </c>
      <c r="I72" s="217">
        <f>SUM(ENERO:DICIEMBRE!I72)</f>
        <v>21</v>
      </c>
      <c r="J72" s="91" t="str">
        <f t="shared" si="7"/>
        <v/>
      </c>
      <c r="K72" s="62"/>
      <c r="L72" s="62"/>
      <c r="M72" s="74"/>
      <c r="N72" s="62"/>
      <c r="O72" s="62"/>
      <c r="P72" s="104"/>
      <c r="CA72" s="92" t="str">
        <f t="shared" si="8"/>
        <v/>
      </c>
      <c r="CB72" s="5"/>
      <c r="CC72" s="5"/>
      <c r="CD72" s="5"/>
      <c r="CE72" s="5"/>
      <c r="CF72" s="5"/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s="2" customFormat="1" x14ac:dyDescent="0.2">
      <c r="A73" s="143" t="s">
        <v>106</v>
      </c>
      <c r="B73" s="217">
        <f>SUM(ENERO:DICIEMBRE!B73)</f>
        <v>0</v>
      </c>
      <c r="C73" s="217">
        <f>SUM(ENERO:DICIEMBRE!C73)</f>
        <v>0</v>
      </c>
      <c r="D73" s="217">
        <f>SUM(ENERO:DICIEMBRE!D73)</f>
        <v>0</v>
      </c>
      <c r="E73" s="217">
        <f>SUM(ENERO:DICIEMBRE!E73)</f>
        <v>0</v>
      </c>
      <c r="F73" s="217">
        <f>SUM(ENERO:DICIEMBRE!F73)</f>
        <v>0</v>
      </c>
      <c r="G73" s="217">
        <f>SUM(ENERO:DICIEMBRE!G73)</f>
        <v>0</v>
      </c>
      <c r="H73" s="217">
        <f>SUM(ENERO:DICIEMBRE!H73)</f>
        <v>0</v>
      </c>
      <c r="I73" s="217">
        <f>SUM(ENERO:DICIEMBRE!I73)</f>
        <v>0</v>
      </c>
      <c r="J73" s="91" t="str">
        <f t="shared" si="7"/>
        <v/>
      </c>
      <c r="K73" s="62"/>
      <c r="L73" s="62"/>
      <c r="M73" s="74"/>
      <c r="N73" s="62"/>
      <c r="O73" s="62"/>
      <c r="P73" s="104"/>
      <c r="CA73" s="92" t="str">
        <f>IF(CG73=1," * La suma de los Pacientes Intervenidos debe ser mayor o igual a la Suma de Pacientes Programados menos la Suma de Pacientes Suspendidos. ","")</f>
        <v/>
      </c>
      <c r="CB73" s="5"/>
      <c r="CC73" s="5"/>
      <c r="CD73" s="5"/>
      <c r="CE73" s="5"/>
      <c r="CF73" s="5"/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s="2" customFormat="1" x14ac:dyDescent="0.2">
      <c r="A74" s="149" t="s">
        <v>29</v>
      </c>
      <c r="B74" s="150">
        <f t="shared" ref="B74:I74" si="10">SUM(B62:B73)</f>
        <v>41</v>
      </c>
      <c r="C74" s="151">
        <f t="shared" si="10"/>
        <v>784</v>
      </c>
      <c r="D74" s="150">
        <f t="shared" si="10"/>
        <v>400</v>
      </c>
      <c r="E74" s="151">
        <f t="shared" si="10"/>
        <v>2874</v>
      </c>
      <c r="F74" s="152">
        <f t="shared" si="10"/>
        <v>422</v>
      </c>
      <c r="G74" s="153">
        <f t="shared" si="10"/>
        <v>3077</v>
      </c>
      <c r="H74" s="152">
        <f t="shared" si="10"/>
        <v>22</v>
      </c>
      <c r="I74" s="153">
        <f t="shared" si="10"/>
        <v>203</v>
      </c>
      <c r="J74" s="62"/>
      <c r="K74" s="62"/>
      <c r="L74" s="62"/>
      <c r="M74" s="104"/>
      <c r="BX74" s="3"/>
      <c r="BY74" s="4"/>
      <c r="BZ74" s="4"/>
      <c r="CA74" s="5"/>
      <c r="CB74" s="5"/>
      <c r="CC74" s="5"/>
      <c r="CD74" s="5"/>
      <c r="CE74" s="5"/>
      <c r="CF74" s="5"/>
      <c r="CG74" s="6"/>
      <c r="CH74" s="6"/>
      <c r="CI74" s="6"/>
      <c r="CJ74" s="6"/>
      <c r="CK74" s="6"/>
      <c r="CL74" s="6"/>
      <c r="CM74" s="6"/>
      <c r="CN74" s="6"/>
    </row>
    <row r="75" spans="1:92" s="2" customFormat="1" x14ac:dyDescent="0.2">
      <c r="A75" s="441" t="s">
        <v>107</v>
      </c>
      <c r="B75" s="441"/>
      <c r="C75" s="441"/>
      <c r="D75" s="441"/>
      <c r="E75" s="441"/>
      <c r="F75" s="441"/>
      <c r="G75" s="441"/>
      <c r="H75" s="154"/>
      <c r="I75" s="154"/>
      <c r="J75" s="74"/>
      <c r="K75" s="62"/>
      <c r="L75" s="62"/>
      <c r="M75" s="104"/>
      <c r="BX75" s="3"/>
      <c r="BY75" s="4"/>
      <c r="BZ75" s="4"/>
      <c r="CA75" s="5"/>
      <c r="CB75" s="5"/>
      <c r="CC75" s="5"/>
      <c r="CD75" s="5"/>
      <c r="CE75" s="5"/>
      <c r="CF75" s="5"/>
      <c r="CG75" s="6"/>
      <c r="CH75" s="6"/>
      <c r="CI75" s="6"/>
      <c r="CJ75" s="6"/>
      <c r="CK75" s="6"/>
      <c r="CL75" s="6"/>
      <c r="CM75" s="6"/>
      <c r="CN75" s="6"/>
    </row>
    <row r="76" spans="1:92" s="2" customForma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81"/>
      <c r="I76" s="74"/>
      <c r="J76" s="62"/>
      <c r="K76" s="62"/>
      <c r="L76" s="104"/>
      <c r="BX76" s="3"/>
      <c r="BY76" s="4"/>
      <c r="BZ76" s="4"/>
      <c r="CA76" s="5"/>
      <c r="CB76" s="5"/>
      <c r="CC76" s="5"/>
      <c r="CD76" s="5"/>
      <c r="CE76" s="5"/>
      <c r="CF76" s="5"/>
      <c r="CG76" s="6"/>
      <c r="CH76" s="6"/>
      <c r="CI76" s="6"/>
      <c r="CJ76" s="6"/>
      <c r="CK76" s="6"/>
      <c r="CL76" s="6"/>
      <c r="CM76" s="6"/>
      <c r="CN76" s="6"/>
    </row>
    <row r="77" spans="1:92" s="2" customFormat="1" x14ac:dyDescent="0.2">
      <c r="A77" s="443"/>
      <c r="B77" s="155" t="s">
        <v>110</v>
      </c>
      <c r="C77" s="85" t="s">
        <v>44</v>
      </c>
      <c r="D77" s="86" t="s">
        <v>45</v>
      </c>
      <c r="E77" s="156" t="s">
        <v>15</v>
      </c>
      <c r="F77" s="157" t="s">
        <v>16</v>
      </c>
      <c r="G77" s="157" t="s">
        <v>17</v>
      </c>
      <c r="H77" s="81"/>
      <c r="I77" s="81"/>
      <c r="J77" s="74"/>
      <c r="K77" s="62"/>
      <c r="L77" s="62"/>
      <c r="M77" s="104"/>
      <c r="BX77" s="3"/>
      <c r="BY77" s="4"/>
      <c r="BZ77" s="4"/>
      <c r="CA77" s="5"/>
      <c r="CB77" s="5"/>
      <c r="CC77" s="5"/>
      <c r="CD77" s="5"/>
      <c r="CE77" s="5"/>
      <c r="CF77" s="5"/>
      <c r="CG77" s="6"/>
      <c r="CH77" s="6"/>
      <c r="CI77" s="6"/>
      <c r="CJ77" s="6"/>
      <c r="CK77" s="6"/>
      <c r="CL77" s="6"/>
      <c r="CM77" s="6"/>
      <c r="CN77" s="6"/>
    </row>
    <row r="78" spans="1:92" s="2" customFormat="1" x14ac:dyDescent="0.2">
      <c r="A78" s="140" t="s">
        <v>111</v>
      </c>
      <c r="B78" s="64">
        <f t="shared" ref="B78:B84" si="11">SUM(C78+D78)</f>
        <v>138</v>
      </c>
      <c r="C78" s="217">
        <f>SUM(ENERO:DICIEMBRE!C78)</f>
        <v>23</v>
      </c>
      <c r="D78" s="217">
        <f>SUM(ENERO:DICIEMBRE!D78)</f>
        <v>115</v>
      </c>
      <c r="E78" s="217">
        <f>SUM(ENERO:DICIEMBRE!E78)</f>
        <v>113</v>
      </c>
      <c r="F78" s="217">
        <f>SUM(ENERO:DICIEMBRE!F78)</f>
        <v>24</v>
      </c>
      <c r="G78" s="217">
        <f>SUM(ENERO:DICIEMBRE!G78)</f>
        <v>1</v>
      </c>
      <c r="H78" s="91" t="str">
        <f>CA78</f>
        <v/>
      </c>
      <c r="I78" s="81"/>
      <c r="J78" s="74"/>
      <c r="K78" s="62"/>
      <c r="L78" s="62"/>
      <c r="M78" s="104"/>
      <c r="BX78" s="3"/>
      <c r="BY78" s="4"/>
      <c r="BZ78" s="4"/>
      <c r="CA78" s="92" t="str">
        <f>IF(CH78=1," * La suma de los Beneficiarios MAI, MLE y Otros debe seri igual al Total. ","")</f>
        <v/>
      </c>
      <c r="CB78" s="92"/>
      <c r="CC78" s="5"/>
      <c r="CD78" s="5"/>
      <c r="CE78" s="5"/>
      <c r="CF78" s="5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s="2" customFormat="1" x14ac:dyDescent="0.2">
      <c r="A79" s="158" t="s">
        <v>112</v>
      </c>
      <c r="B79" s="70">
        <f t="shared" si="11"/>
        <v>10</v>
      </c>
      <c r="C79" s="217">
        <f>SUM(ENERO:DICIEMBRE!C79)</f>
        <v>1</v>
      </c>
      <c r="D79" s="217">
        <f>SUM(ENERO:DICIEMBRE!D79)</f>
        <v>9</v>
      </c>
      <c r="E79" s="217">
        <f>SUM(ENERO:DICIEMBRE!E79)</f>
        <v>8</v>
      </c>
      <c r="F79" s="217">
        <f>SUM(ENERO:DICIEMBRE!F79)</f>
        <v>1</v>
      </c>
      <c r="G79" s="217">
        <f>SUM(ENERO:DICIEMBRE!G79)</f>
        <v>1</v>
      </c>
      <c r="H79" s="91" t="str">
        <f t="shared" ref="H79:H85" si="13">CA79</f>
        <v/>
      </c>
      <c r="I79" s="81"/>
      <c r="J79" s="74"/>
      <c r="K79" s="62"/>
      <c r="L79" s="62"/>
      <c r="M79" s="104"/>
      <c r="BX79" s="3"/>
      <c r="BY79" s="4"/>
      <c r="BZ79" s="4"/>
      <c r="CA79" s="92" t="str">
        <f t="shared" ref="CA79:CA84" si="14">IF(CH79=1," * La suma de los Beneficiarios MAI, MLE y Otros debe seri igual al Total. ","")</f>
        <v/>
      </c>
      <c r="CB79" s="92"/>
      <c r="CC79" s="5"/>
      <c r="CD79" s="5"/>
      <c r="CE79" s="5"/>
      <c r="CF79" s="5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s="2" customFormat="1" x14ac:dyDescent="0.2">
      <c r="A80" s="143" t="s">
        <v>113</v>
      </c>
      <c r="B80" s="70">
        <f t="shared" si="11"/>
        <v>9</v>
      </c>
      <c r="C80" s="217">
        <f>SUM(ENERO:DICIEMBRE!C80)</f>
        <v>0</v>
      </c>
      <c r="D80" s="217">
        <f>SUM(ENERO:DICIEMBRE!D80)</f>
        <v>9</v>
      </c>
      <c r="E80" s="217">
        <f>SUM(ENERO:DICIEMBRE!E80)</f>
        <v>9</v>
      </c>
      <c r="F80" s="217">
        <f>SUM(ENERO:DICIEMBRE!F80)</f>
        <v>0</v>
      </c>
      <c r="G80" s="217">
        <f>SUM(ENERO:DICIEMBRE!G80)</f>
        <v>0</v>
      </c>
      <c r="H80" s="91" t="str">
        <f t="shared" si="13"/>
        <v/>
      </c>
      <c r="I80" s="81"/>
      <c r="J80" s="74"/>
      <c r="K80" s="62"/>
      <c r="L80" s="62"/>
      <c r="M80" s="104"/>
      <c r="BX80" s="3"/>
      <c r="BY80" s="4"/>
      <c r="BZ80" s="4"/>
      <c r="CA80" s="92" t="str">
        <f t="shared" si="14"/>
        <v/>
      </c>
      <c r="CB80" s="92"/>
      <c r="CC80" s="5"/>
      <c r="CD80" s="5"/>
      <c r="CE80" s="5"/>
      <c r="CF80" s="5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s="2" customFormat="1" x14ac:dyDescent="0.2">
      <c r="A81" s="143" t="s">
        <v>114</v>
      </c>
      <c r="B81" s="70">
        <f t="shared" si="11"/>
        <v>67</v>
      </c>
      <c r="C81" s="217">
        <f>SUM(ENERO:DICIEMBRE!C81)</f>
        <v>9</v>
      </c>
      <c r="D81" s="217">
        <f>SUM(ENERO:DICIEMBRE!D81)</f>
        <v>58</v>
      </c>
      <c r="E81" s="217">
        <f>SUM(ENERO:DICIEMBRE!E81)</f>
        <v>62</v>
      </c>
      <c r="F81" s="217">
        <f>SUM(ENERO:DICIEMBRE!F81)</f>
        <v>5</v>
      </c>
      <c r="G81" s="217">
        <f>SUM(ENERO:DICIEMBRE!G81)</f>
        <v>0</v>
      </c>
      <c r="H81" s="91" t="str">
        <f t="shared" si="13"/>
        <v/>
      </c>
      <c r="I81" s="81"/>
      <c r="J81" s="74"/>
      <c r="K81" s="62"/>
      <c r="L81" s="62"/>
      <c r="M81" s="104"/>
      <c r="BX81" s="3"/>
      <c r="BY81" s="4"/>
      <c r="BZ81" s="4"/>
      <c r="CA81" s="92" t="str">
        <f t="shared" si="14"/>
        <v/>
      </c>
      <c r="CB81" s="92"/>
      <c r="CC81" s="5"/>
      <c r="CD81" s="5"/>
      <c r="CE81" s="5"/>
      <c r="CF81" s="5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s="2" customFormat="1" x14ac:dyDescent="0.2">
      <c r="A82" s="143" t="s">
        <v>115</v>
      </c>
      <c r="B82" s="70">
        <f t="shared" si="11"/>
        <v>0</v>
      </c>
      <c r="C82" s="217">
        <f>SUM(ENERO:DICIEMBRE!C82)</f>
        <v>0</v>
      </c>
      <c r="D82" s="217">
        <f>SUM(ENERO:DICIEMBRE!D82)</f>
        <v>0</v>
      </c>
      <c r="E82" s="217">
        <f>SUM(ENERO:DICIEMBRE!E82)</f>
        <v>0</v>
      </c>
      <c r="F82" s="217">
        <f>SUM(ENERO:DICIEMBRE!F82)</f>
        <v>0</v>
      </c>
      <c r="G82" s="217">
        <f>SUM(ENERO:DICIEMBRE!G82)</f>
        <v>0</v>
      </c>
      <c r="H82" s="91" t="str">
        <f t="shared" si="13"/>
        <v/>
      </c>
      <c r="I82" s="118"/>
      <c r="J82" s="159"/>
      <c r="K82" s="117"/>
      <c r="L82" s="117"/>
      <c r="M82" s="160"/>
      <c r="N82" s="11"/>
      <c r="O82" s="11"/>
      <c r="P82" s="11"/>
      <c r="Q82" s="11"/>
      <c r="R82" s="11"/>
      <c r="S82" s="11"/>
      <c r="BX82" s="3"/>
      <c r="BY82" s="4"/>
      <c r="BZ82" s="4"/>
      <c r="CA82" s="92" t="str">
        <f t="shared" si="14"/>
        <v/>
      </c>
      <c r="CB82" s="92"/>
      <c r="CC82" s="5"/>
      <c r="CD82" s="5"/>
      <c r="CE82" s="5"/>
      <c r="CF82" s="5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s="2" customFormat="1" x14ac:dyDescent="0.2">
      <c r="A83" s="143" t="s">
        <v>116</v>
      </c>
      <c r="B83" s="70">
        <f t="shared" si="11"/>
        <v>1</v>
      </c>
      <c r="C83" s="217">
        <f>SUM(ENERO:DICIEMBRE!C83)</f>
        <v>0</v>
      </c>
      <c r="D83" s="217">
        <f>SUM(ENERO:DICIEMBRE!D83)</f>
        <v>1</v>
      </c>
      <c r="E83" s="217">
        <f>SUM(ENERO:DICIEMBRE!E83)</f>
        <v>1</v>
      </c>
      <c r="F83" s="217">
        <f>SUM(ENERO:DICIEMBRE!F83)</f>
        <v>0</v>
      </c>
      <c r="G83" s="217">
        <f>SUM(ENERO:DICIEMBRE!G83)</f>
        <v>0</v>
      </c>
      <c r="H83" s="91" t="str">
        <f t="shared" si="13"/>
        <v/>
      </c>
      <c r="I83" s="118"/>
      <c r="J83" s="159"/>
      <c r="K83" s="117"/>
      <c r="L83" s="117"/>
      <c r="M83" s="160"/>
      <c r="N83" s="11"/>
      <c r="O83" s="11"/>
      <c r="P83" s="11"/>
      <c r="Q83" s="11"/>
      <c r="R83" s="11"/>
      <c r="S83" s="11"/>
      <c r="BX83" s="3"/>
      <c r="BY83" s="4"/>
      <c r="BZ83" s="4"/>
      <c r="CA83" s="92" t="str">
        <f t="shared" si="14"/>
        <v/>
      </c>
      <c r="CB83" s="92"/>
      <c r="CC83" s="5"/>
      <c r="CD83" s="5"/>
      <c r="CE83" s="5"/>
      <c r="CF83" s="5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s="2" customFormat="1" x14ac:dyDescent="0.2">
      <c r="A84" s="161" t="s">
        <v>117</v>
      </c>
      <c r="B84" s="162">
        <f t="shared" si="11"/>
        <v>0</v>
      </c>
      <c r="C84" s="217">
        <f>SUM(ENERO:DICIEMBRE!C84)</f>
        <v>0</v>
      </c>
      <c r="D84" s="217">
        <f>SUM(ENERO:DICIEMBRE!D84)</f>
        <v>0</v>
      </c>
      <c r="E84" s="217">
        <f>SUM(ENERO:DICIEMBRE!E84)</f>
        <v>0</v>
      </c>
      <c r="F84" s="217">
        <f>SUM(ENERO:DICIEMBRE!F84)</f>
        <v>0</v>
      </c>
      <c r="G84" s="217">
        <f>SUM(ENERO:DICIEMBRE!G84)</f>
        <v>0</v>
      </c>
      <c r="H84" s="91" t="str">
        <f t="shared" si="13"/>
        <v/>
      </c>
      <c r="I84" s="118"/>
      <c r="J84" s="159"/>
      <c r="K84" s="117"/>
      <c r="L84" s="117"/>
      <c r="M84" s="160"/>
      <c r="N84" s="11"/>
      <c r="O84" s="11"/>
      <c r="P84" s="11"/>
      <c r="Q84" s="11"/>
      <c r="R84" s="11"/>
      <c r="S84" s="11"/>
      <c r="BX84" s="3"/>
      <c r="BY84" s="4"/>
      <c r="BZ84" s="4"/>
      <c r="CA84" s="92" t="str">
        <f t="shared" si="14"/>
        <v/>
      </c>
      <c r="CB84" s="92"/>
      <c r="CC84" s="5"/>
      <c r="CD84" s="5"/>
      <c r="CE84" s="5"/>
      <c r="CF84" s="5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s="2" customFormat="1" x14ac:dyDescent="0.2">
      <c r="A85" s="163" t="s">
        <v>29</v>
      </c>
      <c r="B85" s="164">
        <f t="shared" ref="B85:G85" si="15">SUM(B78:B84)</f>
        <v>225</v>
      </c>
      <c r="C85" s="152">
        <f t="shared" si="15"/>
        <v>33</v>
      </c>
      <c r="D85" s="165">
        <f t="shared" si="15"/>
        <v>192</v>
      </c>
      <c r="E85" s="166">
        <f t="shared" si="15"/>
        <v>193</v>
      </c>
      <c r="F85" s="167">
        <f t="shared" si="15"/>
        <v>30</v>
      </c>
      <c r="G85" s="167">
        <f t="shared" si="15"/>
        <v>2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BX85" s="3"/>
      <c r="BY85" s="4"/>
      <c r="BZ85" s="4"/>
      <c r="CA85" s="92" t="str">
        <f>IF(CG85=1," * El total de causas de suspensión debe coincidir con la suma de Suspendidos sección F. ","")</f>
        <v/>
      </c>
      <c r="CB85" s="5"/>
      <c r="CC85" s="5"/>
      <c r="CD85" s="5"/>
      <c r="CE85" s="5"/>
      <c r="CF85" s="5"/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s="2" customFormat="1" x14ac:dyDescent="0.2">
      <c r="D86" s="104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BX86" s="3"/>
      <c r="BY86" s="4"/>
      <c r="BZ86" s="4"/>
      <c r="CA86" s="92"/>
      <c r="CB86" s="5"/>
      <c r="CC86" s="5"/>
      <c r="CD86" s="5"/>
      <c r="CE86" s="5"/>
      <c r="CF86" s="5"/>
      <c r="CG86" s="6"/>
      <c r="CH86" s="6"/>
      <c r="CI86" s="6"/>
      <c r="CJ86" s="6"/>
      <c r="CK86" s="6"/>
      <c r="CL86" s="6"/>
      <c r="CM86" s="6"/>
      <c r="CN86" s="6"/>
    </row>
    <row r="87" spans="1:92" s="2" customFormat="1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BX87" s="3"/>
      <c r="BY87" s="4"/>
      <c r="BZ87" s="4"/>
      <c r="CA87" s="5"/>
      <c r="CB87" s="5"/>
      <c r="CC87" s="5"/>
      <c r="CD87" s="5"/>
      <c r="CE87" s="5"/>
      <c r="CF87" s="5"/>
      <c r="CG87" s="6"/>
      <c r="CH87" s="6"/>
      <c r="CI87" s="6"/>
      <c r="CJ87" s="6"/>
      <c r="CK87" s="6"/>
      <c r="CL87" s="6"/>
      <c r="CM87" s="6"/>
      <c r="CN87" s="6"/>
    </row>
    <row r="88" spans="1:92" s="2" customFormat="1" x14ac:dyDescent="0.2">
      <c r="BX88" s="3"/>
      <c r="BY88" s="4"/>
      <c r="BZ88" s="4"/>
      <c r="CA88" s="5"/>
      <c r="CB88" s="5"/>
      <c r="CC88" s="5"/>
      <c r="CD88" s="5"/>
      <c r="CE88" s="5"/>
      <c r="CF88" s="5"/>
      <c r="CG88" s="6"/>
      <c r="CH88" s="6"/>
      <c r="CI88" s="6"/>
      <c r="CJ88" s="6"/>
      <c r="CK88" s="6"/>
      <c r="CL88" s="6"/>
      <c r="CM88" s="6"/>
      <c r="CN88" s="6"/>
    </row>
    <row r="89" spans="1:92" s="2" customFormat="1" x14ac:dyDescent="0.2">
      <c r="BX89" s="3"/>
      <c r="BY89" s="4"/>
      <c r="BZ89" s="4"/>
      <c r="CA89" s="5"/>
      <c r="CB89" s="5"/>
      <c r="CC89" s="5"/>
      <c r="CD89" s="5"/>
      <c r="CE89" s="5"/>
      <c r="CF89" s="5"/>
      <c r="CG89" s="6"/>
      <c r="CH89" s="6"/>
      <c r="CI89" s="6"/>
      <c r="CJ89" s="6"/>
      <c r="CK89" s="6"/>
      <c r="CL89" s="6"/>
      <c r="CM89" s="6"/>
      <c r="CN89" s="6"/>
    </row>
    <row r="90" spans="1:92" s="2" customFormat="1" x14ac:dyDescent="0.2">
      <c r="BX90" s="3"/>
      <c r="BY90" s="4"/>
      <c r="BZ90" s="4"/>
      <c r="CA90" s="5"/>
      <c r="CB90" s="5"/>
      <c r="CC90" s="5"/>
      <c r="CD90" s="5"/>
      <c r="CE90" s="5"/>
      <c r="CF90" s="5"/>
      <c r="CG90" s="6"/>
      <c r="CH90" s="6"/>
      <c r="CI90" s="6"/>
      <c r="CJ90" s="6"/>
      <c r="CK90" s="6"/>
      <c r="CL90" s="6"/>
      <c r="CM90" s="6"/>
      <c r="CN90" s="6"/>
    </row>
    <row r="91" spans="1:92" s="2" customFormat="1" x14ac:dyDescent="0.2">
      <c r="BX91" s="3"/>
      <c r="BY91" s="4"/>
      <c r="BZ91" s="4"/>
      <c r="CA91" s="5"/>
      <c r="CB91" s="5"/>
      <c r="CC91" s="5"/>
      <c r="CD91" s="5"/>
      <c r="CE91" s="5"/>
      <c r="CF91" s="5"/>
      <c r="CG91" s="6"/>
      <c r="CH91" s="6"/>
      <c r="CI91" s="6"/>
      <c r="CJ91" s="6"/>
      <c r="CK91" s="6"/>
      <c r="CL91" s="6"/>
      <c r="CM91" s="6"/>
      <c r="CN91" s="6"/>
    </row>
    <row r="92" spans="1:92" s="2" customFormat="1" x14ac:dyDescent="0.2">
      <c r="BX92" s="3"/>
      <c r="BY92" s="4"/>
      <c r="BZ92" s="4"/>
      <c r="CA92" s="5"/>
      <c r="CB92" s="5"/>
      <c r="CC92" s="5"/>
      <c r="CD92" s="5"/>
      <c r="CE92" s="5"/>
      <c r="CF92" s="5"/>
      <c r="CG92" s="6"/>
      <c r="CH92" s="6"/>
      <c r="CI92" s="6"/>
      <c r="CJ92" s="6"/>
      <c r="CK92" s="6"/>
      <c r="CL92" s="6"/>
      <c r="CM92" s="6"/>
      <c r="CN92" s="6"/>
    </row>
    <row r="93" spans="1:92" s="2" customFormat="1" x14ac:dyDescent="0.2">
      <c r="BX93" s="3"/>
      <c r="BY93" s="4"/>
      <c r="BZ93" s="4"/>
      <c r="CA93" s="5"/>
      <c r="CB93" s="5"/>
      <c r="CC93" s="5"/>
      <c r="CD93" s="5"/>
      <c r="CE93" s="5"/>
      <c r="CF93" s="5"/>
      <c r="CG93" s="6"/>
      <c r="CH93" s="6"/>
      <c r="CI93" s="6"/>
      <c r="CJ93" s="6"/>
      <c r="CK93" s="6"/>
      <c r="CL93" s="6"/>
      <c r="CM93" s="6"/>
      <c r="CN93" s="6"/>
    </row>
    <row r="94" spans="1:92" s="2" customFormat="1" x14ac:dyDescent="0.2">
      <c r="BX94" s="3"/>
      <c r="BY94" s="4"/>
      <c r="BZ94" s="4"/>
      <c r="CA94" s="5"/>
      <c r="CB94" s="5"/>
      <c r="CC94" s="5"/>
      <c r="CD94" s="5"/>
      <c r="CE94" s="5"/>
      <c r="CF94" s="5"/>
      <c r="CG94" s="6"/>
      <c r="CH94" s="6"/>
      <c r="CI94" s="6"/>
      <c r="CJ94" s="6"/>
      <c r="CK94" s="6"/>
      <c r="CL94" s="6"/>
      <c r="CM94" s="6"/>
      <c r="CN94" s="6"/>
    </row>
    <row r="95" spans="1:92" s="2" customFormat="1" x14ac:dyDescent="0.2">
      <c r="BX95" s="3"/>
      <c r="BY95" s="4"/>
      <c r="BZ95" s="4"/>
      <c r="CA95" s="5"/>
      <c r="CB95" s="5"/>
      <c r="CC95" s="5"/>
      <c r="CD95" s="5"/>
      <c r="CE95" s="5"/>
      <c r="CF95" s="5"/>
      <c r="CG95" s="6"/>
      <c r="CH95" s="6"/>
      <c r="CI95" s="6"/>
      <c r="CJ95" s="6"/>
      <c r="CK95" s="6"/>
      <c r="CL95" s="6"/>
      <c r="CM95" s="6"/>
      <c r="CN95" s="6"/>
    </row>
    <row r="96" spans="1:92" s="2" customFormat="1" x14ac:dyDescent="0.2">
      <c r="BX96" s="3"/>
      <c r="BY96" s="4"/>
      <c r="BZ96" s="4"/>
      <c r="CA96" s="5"/>
      <c r="CB96" s="5"/>
      <c r="CC96" s="5"/>
      <c r="CD96" s="5"/>
      <c r="CE96" s="5"/>
      <c r="CF96" s="5"/>
      <c r="CG96" s="6"/>
      <c r="CH96" s="6"/>
      <c r="CI96" s="6"/>
      <c r="CJ96" s="6"/>
      <c r="CK96" s="6"/>
      <c r="CL96" s="6"/>
      <c r="CM96" s="6"/>
      <c r="CN96" s="6"/>
    </row>
    <row r="97" spans="85:92" s="2" customFormat="1" x14ac:dyDescent="0.2">
      <c r="CG97" s="6"/>
      <c r="CH97" s="6"/>
      <c r="CI97" s="6"/>
      <c r="CJ97" s="6"/>
      <c r="CK97" s="6"/>
      <c r="CL97" s="6"/>
      <c r="CM97" s="6"/>
      <c r="CN97" s="6"/>
    </row>
    <row r="98" spans="85:92" s="2" customFormat="1" x14ac:dyDescent="0.2">
      <c r="CG98" s="6"/>
      <c r="CH98" s="6"/>
      <c r="CI98" s="6"/>
      <c r="CJ98" s="6"/>
      <c r="CK98" s="6"/>
      <c r="CL98" s="6"/>
      <c r="CM98" s="6"/>
      <c r="CN98" s="6"/>
    </row>
    <row r="99" spans="85:92" s="2" customFormat="1" x14ac:dyDescent="0.2">
      <c r="CG99" s="6"/>
      <c r="CH99" s="6"/>
      <c r="CI99" s="6"/>
      <c r="CJ99" s="6"/>
      <c r="CK99" s="6"/>
      <c r="CL99" s="6"/>
      <c r="CM99" s="6"/>
      <c r="CN99" s="6"/>
    </row>
    <row r="100" spans="85:92" s="2" customFormat="1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s="2" customFormat="1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x14ac:dyDescent="0.2">
      <c r="A197" s="168">
        <f>SUM(B12:O12,B19:B23,B37:B45,C53,B74:I74,B85:G85,C54:C57,B48:B50,C28:C34)</f>
        <v>109748.97333333333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dataValidations count="1">
    <dataValidation type="whole" allowBlank="1" showInputMessage="1" showErrorMessage="1" errorTitle="Error de ingreso" error="Debe ingresar sólo números." sqref="AA13:AB16 H13:J16 L13:O16 Q13:T16 V13:Y16 C78:G84 E19:E23 D28:K34 B37:B45 C48:D50 D53:I57 B62:I73 B13:F16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topLeftCell="A67" workbookViewId="0">
      <selection activeCell="H74" sqref="H74:I74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2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",[10]NOMBRE!B6," - ","( ",[10]NOMBRE!C6,[10]NOMBRE!D6," )")</f>
        <v>MES: SEPTIEMBRE - ( 09 )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",[10]NOMBRE!B7)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02"/>
      <c r="E11" s="502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4</v>
      </c>
      <c r="D12" s="19">
        <f t="shared" si="0"/>
        <v>4</v>
      </c>
      <c r="E12" s="19">
        <f t="shared" si="0"/>
        <v>1004</v>
      </c>
      <c r="F12" s="20">
        <f t="shared" si="0"/>
        <v>1004</v>
      </c>
      <c r="G12" s="21">
        <f t="shared" si="0"/>
        <v>284</v>
      </c>
      <c r="H12" s="19">
        <f t="shared" si="0"/>
        <v>284</v>
      </c>
      <c r="I12" s="19">
        <f t="shared" si="0"/>
        <v>0</v>
      </c>
      <c r="J12" s="20">
        <f t="shared" si="0"/>
        <v>0</v>
      </c>
      <c r="K12" s="21">
        <f t="shared" si="0"/>
        <v>379.65999999999997</v>
      </c>
      <c r="L12" s="19">
        <f t="shared" si="0"/>
        <v>298.31</v>
      </c>
      <c r="M12" s="19">
        <f t="shared" si="0"/>
        <v>7.35</v>
      </c>
      <c r="N12" s="19">
        <f t="shared" si="0"/>
        <v>0</v>
      </c>
      <c r="O12" s="20">
        <f t="shared" si="0"/>
        <v>74</v>
      </c>
      <c r="P12" s="21">
        <f t="shared" si="0"/>
        <v>294.8</v>
      </c>
      <c r="Q12" s="19">
        <f t="shared" si="0"/>
        <v>100</v>
      </c>
      <c r="R12" s="19">
        <f t="shared" si="0"/>
        <v>113.15</v>
      </c>
      <c r="S12" s="19">
        <f t="shared" si="0"/>
        <v>3.15</v>
      </c>
      <c r="T12" s="20">
        <f t="shared" si="0"/>
        <v>78.5</v>
      </c>
      <c r="U12" s="21">
        <f t="shared" si="0"/>
        <v>99.3</v>
      </c>
      <c r="V12" s="19">
        <f t="shared" si="0"/>
        <v>72.5</v>
      </c>
      <c r="W12" s="19">
        <f t="shared" si="0"/>
        <v>5.38</v>
      </c>
      <c r="X12" s="19">
        <f t="shared" si="0"/>
        <v>0.92</v>
      </c>
      <c r="Y12" s="20">
        <f t="shared" si="0"/>
        <v>20.5</v>
      </c>
      <c r="Z12" s="21">
        <f>SUM(AA12:AB12)</f>
        <v>63.629999999999995</v>
      </c>
      <c r="AA12" s="19">
        <f>SUM(AA13:AA16)</f>
        <v>41.5</v>
      </c>
      <c r="AB12" s="22">
        <f>SUM(AB13:AB16)</f>
        <v>22.13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44" t="s">
        <v>23</v>
      </c>
      <c r="B13" s="278">
        <v>5</v>
      </c>
      <c r="C13" s="279">
        <v>3</v>
      </c>
      <c r="D13" s="279">
        <v>3</v>
      </c>
      <c r="E13" s="279">
        <v>284</v>
      </c>
      <c r="F13" s="279">
        <v>284</v>
      </c>
      <c r="G13" s="326">
        <f>SUM(H13:J13)</f>
        <v>284</v>
      </c>
      <c r="H13" s="280">
        <v>284</v>
      </c>
      <c r="I13" s="279">
        <v>0</v>
      </c>
      <c r="J13" s="279">
        <v>0</v>
      </c>
      <c r="K13" s="25">
        <f>SUM(L13:O13)</f>
        <v>168.7</v>
      </c>
      <c r="L13" s="280">
        <v>125.35</v>
      </c>
      <c r="M13" s="279">
        <v>7.35</v>
      </c>
      <c r="N13" s="26">
        <v>0</v>
      </c>
      <c r="O13" s="281">
        <v>36</v>
      </c>
      <c r="P13" s="25">
        <f>SUM(Q13:T13)</f>
        <v>170.3</v>
      </c>
      <c r="Q13" s="280">
        <v>0</v>
      </c>
      <c r="R13" s="279">
        <v>113.15</v>
      </c>
      <c r="S13" s="26">
        <v>3.15</v>
      </c>
      <c r="T13" s="281">
        <v>54</v>
      </c>
      <c r="U13" s="25">
        <f>SUM(V13:Y13)</f>
        <v>9.3000000000000007</v>
      </c>
      <c r="V13" s="280">
        <v>0</v>
      </c>
      <c r="W13" s="279">
        <v>5.38</v>
      </c>
      <c r="X13" s="26">
        <v>0.92</v>
      </c>
      <c r="Y13" s="281">
        <v>3</v>
      </c>
      <c r="Z13" s="25">
        <f>SUM(AA13:AB13)</f>
        <v>22.33</v>
      </c>
      <c r="AA13" s="282">
        <v>14.15</v>
      </c>
      <c r="AB13" s="27">
        <v>8.18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210.96</v>
      </c>
      <c r="L14" s="32">
        <v>172.96</v>
      </c>
      <c r="M14" s="30">
        <v>0</v>
      </c>
      <c r="N14" s="34">
        <v>0</v>
      </c>
      <c r="O14" s="35">
        <v>38</v>
      </c>
      <c r="P14" s="288">
        <f>SUM(Q14:T14)</f>
        <v>124.5</v>
      </c>
      <c r="Q14" s="32">
        <v>100</v>
      </c>
      <c r="R14" s="30">
        <v>0</v>
      </c>
      <c r="S14" s="34">
        <v>0</v>
      </c>
      <c r="T14" s="35">
        <v>24.5</v>
      </c>
      <c r="U14" s="288">
        <f>SUM(V14:Y14)</f>
        <v>90</v>
      </c>
      <c r="V14" s="32">
        <v>72.5</v>
      </c>
      <c r="W14" s="30">
        <v>0</v>
      </c>
      <c r="X14" s="34">
        <v>0</v>
      </c>
      <c r="Y14" s="35">
        <v>17.5</v>
      </c>
      <c r="Z14" s="288">
        <f>SUM(AA14:AB14)</f>
        <v>41.3</v>
      </c>
      <c r="AA14" s="36">
        <v>27.35</v>
      </c>
      <c r="AB14" s="37">
        <v>13.95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45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6</v>
      </c>
      <c r="C19" s="65"/>
      <c r="D19" s="66"/>
      <c r="E19" s="66">
        <v>6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79</v>
      </c>
      <c r="C20" s="296"/>
      <c r="D20" s="297"/>
      <c r="E20" s="297">
        <v>79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79</v>
      </c>
      <c r="C21" s="296"/>
      <c r="D21" s="297"/>
      <c r="E21" s="297">
        <v>79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79</v>
      </c>
      <c r="C22" s="296"/>
      <c r="D22" s="297"/>
      <c r="E22" s="297">
        <v>79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79</v>
      </c>
      <c r="C23" s="209"/>
      <c r="D23" s="210"/>
      <c r="E23" s="210">
        <v>79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330">
        <f t="shared" ref="C28:C34" si="1">SUM(D28:E28)</f>
        <v>124</v>
      </c>
      <c r="D28" s="90">
        <v>2</v>
      </c>
      <c r="E28" s="346">
        <v>122</v>
      </c>
      <c r="F28" s="347">
        <v>9</v>
      </c>
      <c r="G28" s="348">
        <v>23</v>
      </c>
      <c r="H28" s="348">
        <v>11</v>
      </c>
      <c r="I28" s="348">
        <v>81</v>
      </c>
      <c r="J28" s="348">
        <v>0</v>
      </c>
      <c r="K28" s="348">
        <v>0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330">
        <f t="shared" si="1"/>
        <v>146</v>
      </c>
      <c r="D29" s="348">
        <v>2</v>
      </c>
      <c r="E29" s="346">
        <v>144</v>
      </c>
      <c r="F29" s="347">
        <v>13</v>
      </c>
      <c r="G29" s="348">
        <v>32</v>
      </c>
      <c r="H29" s="348">
        <v>12</v>
      </c>
      <c r="I29" s="348">
        <v>88</v>
      </c>
      <c r="J29" s="348">
        <v>0</v>
      </c>
      <c r="K29" s="348">
        <v>1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330">
        <f t="shared" si="1"/>
        <v>761</v>
      </c>
      <c r="D30" s="348">
        <v>3</v>
      </c>
      <c r="E30" s="346">
        <v>758</v>
      </c>
      <c r="F30" s="347">
        <v>123</v>
      </c>
      <c r="G30" s="348">
        <v>297</v>
      </c>
      <c r="H30" s="348">
        <v>127</v>
      </c>
      <c r="I30" s="348">
        <v>213</v>
      </c>
      <c r="J30" s="348">
        <v>0</v>
      </c>
      <c r="K30" s="348">
        <v>1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125</v>
      </c>
      <c r="D31" s="95">
        <v>2</v>
      </c>
      <c r="E31" s="96">
        <v>123</v>
      </c>
      <c r="F31" s="97">
        <v>9</v>
      </c>
      <c r="G31" s="95">
        <v>23</v>
      </c>
      <c r="H31" s="95">
        <v>8</v>
      </c>
      <c r="I31" s="95">
        <v>84</v>
      </c>
      <c r="J31" s="95">
        <v>0</v>
      </c>
      <c r="K31" s="95">
        <v>1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330">
        <f t="shared" si="1"/>
        <v>0</v>
      </c>
      <c r="D32" s="348">
        <v>0</v>
      </c>
      <c r="E32" s="346">
        <v>0</v>
      </c>
      <c r="F32" s="347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>
        <v>0</v>
      </c>
      <c r="E33" s="306">
        <v>0</v>
      </c>
      <c r="F33" s="188">
        <v>0</v>
      </c>
      <c r="G33" s="305">
        <v>0</v>
      </c>
      <c r="H33" s="305">
        <v>0</v>
      </c>
      <c r="I33" s="305">
        <v>0</v>
      </c>
      <c r="J33" s="305">
        <v>0</v>
      </c>
      <c r="K33" s="305">
        <v>0</v>
      </c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4</v>
      </c>
      <c r="D34" s="305">
        <v>0</v>
      </c>
      <c r="E34" s="306">
        <v>4</v>
      </c>
      <c r="F34" s="188">
        <v>1</v>
      </c>
      <c r="G34" s="305">
        <v>1</v>
      </c>
      <c r="H34" s="305">
        <v>2</v>
      </c>
      <c r="I34" s="305">
        <v>0</v>
      </c>
      <c r="J34" s="305">
        <v>0</v>
      </c>
      <c r="K34" s="305">
        <v>0</v>
      </c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28"/>
      <c r="E35" s="328"/>
      <c r="F35" s="328"/>
      <c r="G35" s="328"/>
      <c r="H35" s="328"/>
      <c r="I35" s="328"/>
      <c r="J35" s="328"/>
      <c r="K35" s="328"/>
      <c r="L35" s="328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284">
        <v>324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284">
        <v>401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284">
        <v>723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284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284">
        <v>462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284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284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/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29" t="s">
        <v>68</v>
      </c>
      <c r="B46" s="84"/>
      <c r="D46" s="328"/>
      <c r="E46" s="328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840</v>
      </c>
      <c r="C48" s="332">
        <v>630</v>
      </c>
      <c r="D48" s="332">
        <v>210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761</v>
      </c>
      <c r="C49" s="332">
        <v>571</v>
      </c>
      <c r="D49" s="332">
        <v>190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79</v>
      </c>
      <c r="C50" s="111">
        <v>59</v>
      </c>
      <c r="D50" s="111">
        <v>20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100</v>
      </c>
      <c r="D53" s="120">
        <v>26</v>
      </c>
      <c r="E53" s="120">
        <v>15</v>
      </c>
      <c r="F53" s="120">
        <v>11</v>
      </c>
      <c r="G53" s="120">
        <v>6</v>
      </c>
      <c r="H53" s="120">
        <v>19</v>
      </c>
      <c r="I53" s="121">
        <v>23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20</v>
      </c>
      <c r="D54" s="333">
        <v>10</v>
      </c>
      <c r="E54" s="333">
        <v>6</v>
      </c>
      <c r="F54" s="333">
        <v>4</v>
      </c>
      <c r="G54" s="333"/>
      <c r="H54" s="333"/>
      <c r="I54" s="33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25</v>
      </c>
      <c r="D55" s="127">
        <v>15</v>
      </c>
      <c r="E55" s="127">
        <v>7</v>
      </c>
      <c r="F55" s="127">
        <v>3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42</v>
      </c>
      <c r="D56" s="129">
        <v>21</v>
      </c>
      <c r="E56" s="129">
        <v>14</v>
      </c>
      <c r="F56" s="129">
        <v>7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180</v>
      </c>
      <c r="D57" s="133">
        <v>127</v>
      </c>
      <c r="E57" s="133">
        <v>36</v>
      </c>
      <c r="F57" s="133">
        <v>17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29" t="s">
        <v>88</v>
      </c>
      <c r="B58" s="328"/>
      <c r="C58" s="328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/>
      <c r="C62" s="334">
        <v>8</v>
      </c>
      <c r="D62" s="336">
        <v>5</v>
      </c>
      <c r="E62" s="334">
        <v>54</v>
      </c>
      <c r="F62" s="337">
        <v>5</v>
      </c>
      <c r="G62" s="338">
        <v>63</v>
      </c>
      <c r="H62" s="337"/>
      <c r="I62" s="338">
        <v>9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/>
      <c r="F64" s="146"/>
      <c r="G64" s="147"/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/>
      <c r="D65" s="144"/>
      <c r="E65" s="145"/>
      <c r="F65" s="146"/>
      <c r="G65" s="147"/>
      <c r="H65" s="146"/>
      <c r="I65" s="147"/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3</v>
      </c>
      <c r="D66" s="144">
        <v>1</v>
      </c>
      <c r="E66" s="145">
        <v>18</v>
      </c>
      <c r="F66" s="146">
        <v>3</v>
      </c>
      <c r="G66" s="147">
        <v>20</v>
      </c>
      <c r="H66" s="146">
        <v>2</v>
      </c>
      <c r="I66" s="147">
        <v>2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/>
      <c r="E68" s="145"/>
      <c r="F68" s="146"/>
      <c r="G68" s="147"/>
      <c r="H68" s="146"/>
      <c r="I68" s="147"/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>
        <v>4</v>
      </c>
      <c r="F69" s="146"/>
      <c r="G69" s="147">
        <v>6</v>
      </c>
      <c r="H69" s="146"/>
      <c r="I69" s="147">
        <v>2</v>
      </c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18</v>
      </c>
      <c r="D70" s="144"/>
      <c r="E70" s="145">
        <v>70</v>
      </c>
      <c r="F70" s="146"/>
      <c r="G70" s="147">
        <v>70</v>
      </c>
      <c r="H70" s="146"/>
      <c r="I70" s="147"/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8</v>
      </c>
      <c r="D71" s="144"/>
      <c r="E71" s="145">
        <v>20</v>
      </c>
      <c r="F71" s="146"/>
      <c r="G71" s="147">
        <v>24</v>
      </c>
      <c r="H71" s="146"/>
      <c r="I71" s="147">
        <v>4</v>
      </c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1</v>
      </c>
      <c r="D72" s="144"/>
      <c r="E72" s="145">
        <v>16</v>
      </c>
      <c r="F72" s="146"/>
      <c r="G72" s="147">
        <v>21</v>
      </c>
      <c r="H72" s="146"/>
      <c r="I72" s="147">
        <v>5</v>
      </c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0</v>
      </c>
      <c r="C74" s="151">
        <f t="shared" si="10"/>
        <v>38</v>
      </c>
      <c r="D74" s="150">
        <f t="shared" si="10"/>
        <v>6</v>
      </c>
      <c r="E74" s="151">
        <f t="shared" si="10"/>
        <v>182</v>
      </c>
      <c r="F74" s="152">
        <f t="shared" si="10"/>
        <v>8</v>
      </c>
      <c r="G74" s="153">
        <f t="shared" si="10"/>
        <v>204</v>
      </c>
      <c r="H74" s="152">
        <f t="shared" si="10"/>
        <v>2</v>
      </c>
      <c r="I74" s="153">
        <f t="shared" si="10"/>
        <v>22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39"/>
      <c r="I75" s="339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19</v>
      </c>
      <c r="C78" s="337">
        <v>2</v>
      </c>
      <c r="D78" s="285">
        <v>17</v>
      </c>
      <c r="E78" s="286">
        <v>13</v>
      </c>
      <c r="F78" s="250">
        <v>6</v>
      </c>
      <c r="G78" s="250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1</v>
      </c>
      <c r="C79" s="146"/>
      <c r="D79" s="320">
        <v>1</v>
      </c>
      <c r="E79" s="321"/>
      <c r="F79" s="298">
        <v>1</v>
      </c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2</v>
      </c>
      <c r="C80" s="146"/>
      <c r="D80" s="320">
        <v>2</v>
      </c>
      <c r="E80" s="321">
        <v>2</v>
      </c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2</v>
      </c>
      <c r="C81" s="146"/>
      <c r="D81" s="320">
        <v>2</v>
      </c>
      <c r="E81" s="321">
        <v>2</v>
      </c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24</v>
      </c>
      <c r="C85" s="152">
        <f t="shared" si="15"/>
        <v>2</v>
      </c>
      <c r="D85" s="165">
        <f t="shared" si="15"/>
        <v>22</v>
      </c>
      <c r="E85" s="166">
        <f t="shared" si="15"/>
        <v>17</v>
      </c>
      <c r="F85" s="167">
        <f t="shared" si="15"/>
        <v>7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9322.32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topLeftCell="A64" workbookViewId="0">
      <selection activeCell="F74" sqref="F74:G74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2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",[11]NOMBRE!B6," - ","( ",[11]NOMBRE!C6,[11]NOMBRE!D6," )")</f>
        <v>MES: OCTUBRE - ( 10 )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",[11]NOMBRE!B7)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25"/>
      <c r="E11" s="525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5</v>
      </c>
      <c r="C12" s="18">
        <f t="shared" si="0"/>
        <v>5</v>
      </c>
      <c r="D12" s="19">
        <f t="shared" si="0"/>
        <v>5</v>
      </c>
      <c r="E12" s="19">
        <f t="shared" si="0"/>
        <v>1240</v>
      </c>
      <c r="F12" s="20">
        <f t="shared" si="0"/>
        <v>1240</v>
      </c>
      <c r="G12" s="21">
        <f t="shared" si="0"/>
        <v>520</v>
      </c>
      <c r="H12" s="19">
        <f t="shared" si="0"/>
        <v>520</v>
      </c>
      <c r="I12" s="19">
        <f t="shared" si="0"/>
        <v>0</v>
      </c>
      <c r="J12" s="20">
        <f t="shared" si="0"/>
        <v>0</v>
      </c>
      <c r="K12" s="21">
        <f t="shared" si="0"/>
        <v>567.2166666666667</v>
      </c>
      <c r="L12" s="19">
        <f t="shared" si="0"/>
        <v>419.51666666666665</v>
      </c>
      <c r="M12" s="19">
        <f t="shared" si="0"/>
        <v>0</v>
      </c>
      <c r="N12" s="19">
        <f t="shared" si="0"/>
        <v>5.2</v>
      </c>
      <c r="O12" s="20">
        <f t="shared" si="0"/>
        <v>142.5</v>
      </c>
      <c r="P12" s="21">
        <f t="shared" si="0"/>
        <v>320.3</v>
      </c>
      <c r="Q12" s="19">
        <f t="shared" si="0"/>
        <v>102.16666666666667</v>
      </c>
      <c r="R12" s="19">
        <f t="shared" si="0"/>
        <v>122.33333333333333</v>
      </c>
      <c r="S12" s="19">
        <f t="shared" si="0"/>
        <v>5.3</v>
      </c>
      <c r="T12" s="20">
        <f t="shared" si="0"/>
        <v>90.5</v>
      </c>
      <c r="U12" s="21">
        <f t="shared" si="0"/>
        <v>122.58333333333333</v>
      </c>
      <c r="V12" s="19">
        <f t="shared" si="0"/>
        <v>79.533333333333331</v>
      </c>
      <c r="W12" s="19">
        <f t="shared" si="0"/>
        <v>15.583333333333334</v>
      </c>
      <c r="X12" s="19">
        <f t="shared" si="0"/>
        <v>1.4666666666666666</v>
      </c>
      <c r="Y12" s="20">
        <f t="shared" si="0"/>
        <v>26</v>
      </c>
      <c r="Z12" s="21">
        <f>SUM(AA12:AB12)</f>
        <v>62</v>
      </c>
      <c r="AA12" s="19">
        <f>SUM(AA13:AA16)</f>
        <v>39</v>
      </c>
      <c r="AB12" s="22">
        <f>SUM(AB13:AB16)</f>
        <v>23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25" t="s">
        <v>23</v>
      </c>
      <c r="B13" s="278">
        <v>4</v>
      </c>
      <c r="C13" s="279">
        <v>4</v>
      </c>
      <c r="D13" s="279">
        <v>4</v>
      </c>
      <c r="E13" s="279">
        <v>520</v>
      </c>
      <c r="F13" s="279">
        <v>520</v>
      </c>
      <c r="G13" s="326">
        <f>SUM(H13:J13)</f>
        <v>520</v>
      </c>
      <c r="H13" s="280">
        <v>520</v>
      </c>
      <c r="I13" s="279">
        <v>0</v>
      </c>
      <c r="J13" s="279">
        <v>0</v>
      </c>
      <c r="K13" s="25">
        <f>SUM(L13:O13)</f>
        <v>319.95</v>
      </c>
      <c r="L13" s="280">
        <v>221.25</v>
      </c>
      <c r="M13" s="279">
        <v>0</v>
      </c>
      <c r="N13" s="26">
        <v>5.2</v>
      </c>
      <c r="O13" s="281">
        <v>93.5</v>
      </c>
      <c r="P13" s="25">
        <f>SUM(Q13:T13)</f>
        <v>186.13333333333333</v>
      </c>
      <c r="Q13" s="280">
        <v>0</v>
      </c>
      <c r="R13" s="279">
        <v>122.33333333333333</v>
      </c>
      <c r="S13" s="26">
        <v>5.3</v>
      </c>
      <c r="T13" s="281">
        <v>58.5</v>
      </c>
      <c r="U13" s="25">
        <f>SUM(V13:Y13)</f>
        <v>23.55</v>
      </c>
      <c r="V13" s="280">
        <v>0</v>
      </c>
      <c r="W13" s="279">
        <v>15.583333333333334</v>
      </c>
      <c r="X13" s="26">
        <v>1.4666666666666666</v>
      </c>
      <c r="Y13" s="281">
        <v>6.5</v>
      </c>
      <c r="Z13" s="25">
        <f>SUM(AA13:AB13)</f>
        <v>35</v>
      </c>
      <c r="AA13" s="282">
        <v>20</v>
      </c>
      <c r="AB13" s="27">
        <v>15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247.26666666666668</v>
      </c>
      <c r="L14" s="32">
        <v>198.26666666666668</v>
      </c>
      <c r="M14" s="30">
        <v>0</v>
      </c>
      <c r="N14" s="34">
        <v>0</v>
      </c>
      <c r="O14" s="35">
        <v>49</v>
      </c>
      <c r="P14" s="288">
        <f>SUM(Q14:T14)</f>
        <v>134.16666666666669</v>
      </c>
      <c r="Q14" s="32">
        <v>102.16666666666667</v>
      </c>
      <c r="R14" s="30">
        <v>0</v>
      </c>
      <c r="S14" s="34">
        <v>0</v>
      </c>
      <c r="T14" s="35">
        <v>32</v>
      </c>
      <c r="U14" s="288">
        <f>SUM(V14:Y14)</f>
        <v>99.033333333333331</v>
      </c>
      <c r="V14" s="32">
        <v>79.533333333333331</v>
      </c>
      <c r="W14" s="30">
        <v>0</v>
      </c>
      <c r="X14" s="34">
        <v>0</v>
      </c>
      <c r="Y14" s="35">
        <v>19.5</v>
      </c>
      <c r="Z14" s="288">
        <f>SUM(AA14:AB14)</f>
        <v>27</v>
      </c>
      <c r="AA14" s="36">
        <v>19</v>
      </c>
      <c r="AB14" s="37">
        <v>8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27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6</v>
      </c>
      <c r="C19" s="65"/>
      <c r="D19" s="66"/>
      <c r="E19" s="66">
        <v>6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155</v>
      </c>
      <c r="C20" s="296"/>
      <c r="D20" s="297"/>
      <c r="E20" s="297">
        <v>155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155</v>
      </c>
      <c r="C21" s="296"/>
      <c r="D21" s="297"/>
      <c r="E21" s="297">
        <v>155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155</v>
      </c>
      <c r="C22" s="296"/>
      <c r="D22" s="297"/>
      <c r="E22" s="297">
        <v>155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155</v>
      </c>
      <c r="C23" s="209"/>
      <c r="D23" s="210"/>
      <c r="E23" s="210">
        <v>155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283">
        <f t="shared" ref="C28:C34" si="1">SUM(D28:E28)</f>
        <v>195</v>
      </c>
      <c r="D28" s="90">
        <v>10</v>
      </c>
      <c r="E28" s="257">
        <v>185</v>
      </c>
      <c r="F28" s="262">
        <v>7</v>
      </c>
      <c r="G28" s="284">
        <v>19</v>
      </c>
      <c r="H28" s="284">
        <v>18</v>
      </c>
      <c r="I28" s="284">
        <v>151</v>
      </c>
      <c r="J28" s="284"/>
      <c r="K28" s="284"/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283">
        <f t="shared" si="1"/>
        <v>211</v>
      </c>
      <c r="D29" s="284">
        <v>10</v>
      </c>
      <c r="E29" s="257">
        <v>201</v>
      </c>
      <c r="F29" s="262">
        <v>11</v>
      </c>
      <c r="G29" s="284">
        <v>27</v>
      </c>
      <c r="H29" s="284">
        <v>20</v>
      </c>
      <c r="I29" s="284">
        <v>153</v>
      </c>
      <c r="J29" s="284"/>
      <c r="K29" s="284"/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283">
        <f t="shared" si="1"/>
        <v>894</v>
      </c>
      <c r="D30" s="284">
        <v>22</v>
      </c>
      <c r="E30" s="257">
        <v>872</v>
      </c>
      <c r="F30" s="262">
        <v>83</v>
      </c>
      <c r="G30" s="284">
        <v>220</v>
      </c>
      <c r="H30" s="284">
        <v>238</v>
      </c>
      <c r="I30" s="284">
        <v>353</v>
      </c>
      <c r="J30" s="284"/>
      <c r="K30" s="284"/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176</v>
      </c>
      <c r="D31" s="95">
        <v>8</v>
      </c>
      <c r="E31" s="96">
        <v>168</v>
      </c>
      <c r="F31" s="97">
        <v>9</v>
      </c>
      <c r="G31" s="95">
        <v>15</v>
      </c>
      <c r="H31" s="95">
        <v>7</v>
      </c>
      <c r="I31" s="95">
        <v>145</v>
      </c>
      <c r="J31" s="95"/>
      <c r="K31" s="95"/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283">
        <f t="shared" si="1"/>
        <v>4</v>
      </c>
      <c r="D32" s="284"/>
      <c r="E32" s="257">
        <v>4</v>
      </c>
      <c r="F32" s="262"/>
      <c r="G32" s="284">
        <v>3</v>
      </c>
      <c r="H32" s="284">
        <v>1</v>
      </c>
      <c r="I32" s="284"/>
      <c r="J32" s="284"/>
      <c r="K32" s="284"/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/>
      <c r="E33" s="306"/>
      <c r="F33" s="188"/>
      <c r="G33" s="305"/>
      <c r="H33" s="305"/>
      <c r="I33" s="305"/>
      <c r="J33" s="305"/>
      <c r="K33" s="305"/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4</v>
      </c>
      <c r="D34" s="305"/>
      <c r="E34" s="306">
        <v>4</v>
      </c>
      <c r="F34" s="188"/>
      <c r="G34" s="305">
        <v>4</v>
      </c>
      <c r="H34" s="305"/>
      <c r="I34" s="305"/>
      <c r="J34" s="305"/>
      <c r="K34" s="305"/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28"/>
      <c r="E35" s="328"/>
      <c r="F35" s="328"/>
      <c r="G35" s="328"/>
      <c r="H35" s="328"/>
      <c r="I35" s="328"/>
      <c r="J35" s="328"/>
      <c r="K35" s="328"/>
      <c r="L35" s="328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284">
        <v>296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284">
        <v>425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284">
        <v>796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284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284">
        <v>514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284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284">
        <v>35</v>
      </c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>
        <v>2</v>
      </c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>
        <v>55</v>
      </c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29" t="s">
        <v>68</v>
      </c>
      <c r="B46" s="84"/>
      <c r="D46" s="328"/>
      <c r="E46" s="328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992</v>
      </c>
      <c r="C48" s="332">
        <v>992</v>
      </c>
      <c r="D48" s="332"/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894</v>
      </c>
      <c r="C49" s="332">
        <v>894</v>
      </c>
      <c r="D49" s="332"/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98</v>
      </c>
      <c r="C50" s="111">
        <v>98</v>
      </c>
      <c r="D50" s="111"/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129</v>
      </c>
      <c r="D53" s="120">
        <v>21</v>
      </c>
      <c r="E53" s="120">
        <v>17</v>
      </c>
      <c r="F53" s="120">
        <v>15</v>
      </c>
      <c r="G53" s="120">
        <v>21</v>
      </c>
      <c r="H53" s="120">
        <v>27</v>
      </c>
      <c r="I53" s="121">
        <v>28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22</v>
      </c>
      <c r="D54" s="333">
        <v>9</v>
      </c>
      <c r="E54" s="333">
        <v>6</v>
      </c>
      <c r="F54" s="333">
        <v>7</v>
      </c>
      <c r="G54" s="333"/>
      <c r="H54" s="333"/>
      <c r="I54" s="33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23</v>
      </c>
      <c r="D55" s="127">
        <v>12</v>
      </c>
      <c r="E55" s="127">
        <v>6</v>
      </c>
      <c r="F55" s="127">
        <v>5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49</v>
      </c>
      <c r="D56" s="129">
        <v>18</v>
      </c>
      <c r="E56" s="129">
        <v>17</v>
      </c>
      <c r="F56" s="129">
        <v>14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128</v>
      </c>
      <c r="D57" s="133">
        <v>89</v>
      </c>
      <c r="E57" s="133">
        <v>29</v>
      </c>
      <c r="F57" s="133">
        <v>10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29" t="s">
        <v>88</v>
      </c>
      <c r="B58" s="328"/>
      <c r="C58" s="328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>
        <v>1</v>
      </c>
      <c r="C62" s="334">
        <v>13</v>
      </c>
      <c r="D62" s="336">
        <v>11</v>
      </c>
      <c r="E62" s="334">
        <v>58</v>
      </c>
      <c r="F62" s="337">
        <v>12</v>
      </c>
      <c r="G62" s="338">
        <v>62</v>
      </c>
      <c r="H62" s="337">
        <v>1</v>
      </c>
      <c r="I62" s="338">
        <v>4</v>
      </c>
      <c r="J62" s="91">
        <f>+H62+I62</f>
        <v>5</v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>
        <f t="shared" ref="J63:J73" si="7">+H63+I63</f>
        <v>0</v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>
        <v>3</v>
      </c>
      <c r="F64" s="146"/>
      <c r="G64" s="147">
        <v>3</v>
      </c>
      <c r="H64" s="146"/>
      <c r="I64" s="147"/>
      <c r="J64" s="91">
        <f t="shared" si="7"/>
        <v>0</v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2</v>
      </c>
      <c r="D65" s="144"/>
      <c r="E65" s="145">
        <v>4</v>
      </c>
      <c r="F65" s="146"/>
      <c r="G65" s="147">
        <v>5</v>
      </c>
      <c r="H65" s="146"/>
      <c r="I65" s="147">
        <v>1</v>
      </c>
      <c r="J65" s="91">
        <f t="shared" si="7"/>
        <v>1</v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5</v>
      </c>
      <c r="D66" s="144">
        <v>9</v>
      </c>
      <c r="E66" s="145">
        <v>34</v>
      </c>
      <c r="F66" s="146">
        <v>9</v>
      </c>
      <c r="G66" s="147">
        <v>35</v>
      </c>
      <c r="H66" s="146"/>
      <c r="I66" s="147">
        <v>1</v>
      </c>
      <c r="J66" s="91">
        <f t="shared" si="7"/>
        <v>1</v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>
        <f t="shared" si="7"/>
        <v>0</v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>
        <v>4</v>
      </c>
      <c r="E68" s="145">
        <v>8</v>
      </c>
      <c r="F68" s="146">
        <v>4</v>
      </c>
      <c r="G68" s="147">
        <v>10</v>
      </c>
      <c r="H68" s="146"/>
      <c r="I68" s="147">
        <v>2</v>
      </c>
      <c r="J68" s="91">
        <f t="shared" si="7"/>
        <v>2</v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>
        <v>20</v>
      </c>
      <c r="D69" s="144"/>
      <c r="E69" s="145">
        <v>82</v>
      </c>
      <c r="F69" s="146"/>
      <c r="G69" s="147">
        <v>86</v>
      </c>
      <c r="H69" s="146"/>
      <c r="I69" s="147">
        <v>4</v>
      </c>
      <c r="J69" s="91">
        <f t="shared" si="7"/>
        <v>4</v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10</v>
      </c>
      <c r="D70" s="144"/>
      <c r="E70" s="145">
        <v>58</v>
      </c>
      <c r="F70" s="146"/>
      <c r="G70" s="147">
        <v>58</v>
      </c>
      <c r="H70" s="146"/>
      <c r="I70" s="147"/>
      <c r="J70" s="91">
        <f t="shared" si="7"/>
        <v>0</v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12</v>
      </c>
      <c r="D71" s="144"/>
      <c r="E71" s="145">
        <v>39</v>
      </c>
      <c r="F71" s="146"/>
      <c r="G71" s="147">
        <v>39</v>
      </c>
      <c r="H71" s="146"/>
      <c r="I71" s="147"/>
      <c r="J71" s="91">
        <f t="shared" si="7"/>
        <v>0</v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3</v>
      </c>
      <c r="D72" s="144"/>
      <c r="E72" s="145">
        <v>17</v>
      </c>
      <c r="F72" s="146"/>
      <c r="G72" s="147">
        <v>20</v>
      </c>
      <c r="H72" s="146"/>
      <c r="I72" s="147">
        <v>3</v>
      </c>
      <c r="J72" s="91">
        <f t="shared" si="7"/>
        <v>3</v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>
        <f t="shared" si="7"/>
        <v>0</v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1</v>
      </c>
      <c r="C74" s="151">
        <f t="shared" si="10"/>
        <v>65</v>
      </c>
      <c r="D74" s="150">
        <f t="shared" si="10"/>
        <v>24</v>
      </c>
      <c r="E74" s="151">
        <f t="shared" si="10"/>
        <v>303</v>
      </c>
      <c r="F74" s="152">
        <f t="shared" si="10"/>
        <v>25</v>
      </c>
      <c r="G74" s="153">
        <f t="shared" si="10"/>
        <v>318</v>
      </c>
      <c r="H74" s="152">
        <f t="shared" si="10"/>
        <v>1</v>
      </c>
      <c r="I74" s="153">
        <f t="shared" si="10"/>
        <v>15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39"/>
      <c r="I75" s="339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8</v>
      </c>
      <c r="C78" s="337">
        <v>1</v>
      </c>
      <c r="D78" s="340">
        <v>7</v>
      </c>
      <c r="E78" s="341">
        <v>7</v>
      </c>
      <c r="F78" s="250">
        <v>1</v>
      </c>
      <c r="G78" s="250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2</v>
      </c>
      <c r="C79" s="146"/>
      <c r="D79" s="320">
        <v>2</v>
      </c>
      <c r="E79" s="321">
        <v>2</v>
      </c>
      <c r="F79" s="298"/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2</v>
      </c>
      <c r="C80" s="146"/>
      <c r="D80" s="320">
        <v>2</v>
      </c>
      <c r="E80" s="321">
        <v>2</v>
      </c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4</v>
      </c>
      <c r="C81" s="146"/>
      <c r="D81" s="320">
        <v>4</v>
      </c>
      <c r="E81" s="321">
        <v>4</v>
      </c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16</v>
      </c>
      <c r="C85" s="152">
        <f t="shared" si="15"/>
        <v>1</v>
      </c>
      <c r="D85" s="165">
        <f t="shared" si="15"/>
        <v>15</v>
      </c>
      <c r="E85" s="166">
        <f t="shared" si="15"/>
        <v>15</v>
      </c>
      <c r="F85" s="167">
        <f t="shared" si="15"/>
        <v>1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12037.433333333334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topLeftCell="A67" workbookViewId="0">
      <selection activeCell="F74" sqref="F74:G74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2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",[12]NOMBRE!B6," - ","( ",[12]NOMBRE!C6,[12]NOMBRE!D6," )")</f>
        <v>MES: NOVIEMBRE - ( 11 )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",[12]NOMBRE!B7)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25"/>
      <c r="E11" s="525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5</v>
      </c>
      <c r="C12" s="18">
        <f t="shared" si="0"/>
        <v>5</v>
      </c>
      <c r="D12" s="19">
        <f t="shared" si="0"/>
        <v>5</v>
      </c>
      <c r="E12" s="19">
        <f t="shared" si="0"/>
        <v>600</v>
      </c>
      <c r="F12" s="20">
        <f t="shared" si="0"/>
        <v>1319</v>
      </c>
      <c r="G12" s="21">
        <f t="shared" si="0"/>
        <v>599</v>
      </c>
      <c r="H12" s="19">
        <f t="shared" si="0"/>
        <v>599</v>
      </c>
      <c r="I12" s="19">
        <f t="shared" si="0"/>
        <v>0</v>
      </c>
      <c r="J12" s="20">
        <f t="shared" si="0"/>
        <v>0</v>
      </c>
      <c r="K12" s="21">
        <f t="shared" si="0"/>
        <v>622.35</v>
      </c>
      <c r="L12" s="19">
        <f t="shared" si="0"/>
        <v>456.35</v>
      </c>
      <c r="M12" s="19">
        <f t="shared" si="0"/>
        <v>0</v>
      </c>
      <c r="N12" s="19">
        <f t="shared" si="0"/>
        <v>0</v>
      </c>
      <c r="O12" s="20">
        <f t="shared" si="0"/>
        <v>166</v>
      </c>
      <c r="P12" s="21">
        <f t="shared" si="0"/>
        <v>396.16666666666669</v>
      </c>
      <c r="Q12" s="19">
        <f t="shared" si="0"/>
        <v>146.61666666666667</v>
      </c>
      <c r="R12" s="19">
        <f t="shared" si="0"/>
        <v>150.4</v>
      </c>
      <c r="S12" s="19">
        <f t="shared" si="0"/>
        <v>8.65</v>
      </c>
      <c r="T12" s="20">
        <f t="shared" si="0"/>
        <v>90.5</v>
      </c>
      <c r="U12" s="21">
        <f t="shared" si="0"/>
        <v>107.12</v>
      </c>
      <c r="V12" s="19">
        <f t="shared" si="0"/>
        <v>66.930000000000007</v>
      </c>
      <c r="W12" s="19">
        <f t="shared" si="0"/>
        <v>14.67</v>
      </c>
      <c r="X12" s="19">
        <f t="shared" si="0"/>
        <v>2.02</v>
      </c>
      <c r="Y12" s="20">
        <f t="shared" si="0"/>
        <v>23.5</v>
      </c>
      <c r="Z12" s="21">
        <f>SUM(AA12:AB12)</f>
        <v>91.75</v>
      </c>
      <c r="AA12" s="19">
        <f>SUM(AA13:AA16)</f>
        <v>63.36</v>
      </c>
      <c r="AB12" s="22">
        <f>SUM(AB13:AB16)</f>
        <v>28.39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3" t="s">
        <v>23</v>
      </c>
      <c r="B13" s="278">
        <v>4</v>
      </c>
      <c r="C13" s="279">
        <v>4</v>
      </c>
      <c r="D13" s="279">
        <v>4</v>
      </c>
      <c r="E13" s="279">
        <v>599</v>
      </c>
      <c r="F13" s="279">
        <v>599</v>
      </c>
      <c r="G13" s="24">
        <f>SUM(H13:J13)</f>
        <v>599</v>
      </c>
      <c r="H13" s="280">
        <v>599</v>
      </c>
      <c r="I13" s="279">
        <v>0</v>
      </c>
      <c r="J13" s="279">
        <v>0</v>
      </c>
      <c r="K13" s="25">
        <f>SUM(L13:O13)</f>
        <v>387.7</v>
      </c>
      <c r="L13" s="280">
        <v>269.7</v>
      </c>
      <c r="M13" s="279">
        <v>0</v>
      </c>
      <c r="N13" s="26">
        <v>0</v>
      </c>
      <c r="O13" s="281">
        <v>118</v>
      </c>
      <c r="P13" s="25">
        <f>SUM(Q13:T13)</f>
        <v>220.55</v>
      </c>
      <c r="Q13" s="280">
        <v>0</v>
      </c>
      <c r="R13" s="279">
        <v>150.4</v>
      </c>
      <c r="S13" s="26">
        <v>8.65</v>
      </c>
      <c r="T13" s="281">
        <v>61.5</v>
      </c>
      <c r="U13" s="25">
        <f>SUM(V13:Y13)</f>
        <v>24.69</v>
      </c>
      <c r="V13" s="280">
        <v>0</v>
      </c>
      <c r="W13" s="279">
        <v>14.67</v>
      </c>
      <c r="X13" s="26">
        <v>2.02</v>
      </c>
      <c r="Y13" s="281">
        <v>8</v>
      </c>
      <c r="Z13" s="25">
        <f>SUM(AA13:AB13)</f>
        <v>53.96</v>
      </c>
      <c r="AA13" s="282">
        <v>39.65</v>
      </c>
      <c r="AB13" s="27">
        <v>14.31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1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234.65</v>
      </c>
      <c r="L14" s="32">
        <v>186.65</v>
      </c>
      <c r="M14" s="30">
        <v>0</v>
      </c>
      <c r="N14" s="34">
        <v>0</v>
      </c>
      <c r="O14" s="35">
        <v>48</v>
      </c>
      <c r="P14" s="288">
        <f>SUM(Q14:T14)</f>
        <v>175.61666666666667</v>
      </c>
      <c r="Q14" s="32">
        <v>146.61666666666667</v>
      </c>
      <c r="R14" s="30">
        <v>0</v>
      </c>
      <c r="S14" s="34">
        <v>0</v>
      </c>
      <c r="T14" s="35">
        <v>29</v>
      </c>
      <c r="U14" s="288">
        <f>SUM(V14:Y14)</f>
        <v>82.43</v>
      </c>
      <c r="V14" s="32">
        <v>66.930000000000007</v>
      </c>
      <c r="W14" s="30">
        <v>0</v>
      </c>
      <c r="X14" s="34">
        <v>0</v>
      </c>
      <c r="Y14" s="35">
        <v>15.5</v>
      </c>
      <c r="Z14" s="288">
        <f>SUM(AA14:AB14)</f>
        <v>37.79</v>
      </c>
      <c r="AA14" s="36">
        <v>23.71</v>
      </c>
      <c r="AB14" s="37">
        <v>14.08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290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6</v>
      </c>
      <c r="C19" s="65"/>
      <c r="D19" s="66"/>
      <c r="E19" s="66">
        <v>6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294" t="s">
        <v>36</v>
      </c>
      <c r="B20" s="295">
        <f>SUM(C20:G20)</f>
        <v>197</v>
      </c>
      <c r="C20" s="296"/>
      <c r="D20" s="297"/>
      <c r="E20" s="297">
        <v>197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294" t="s">
        <v>37</v>
      </c>
      <c r="B21" s="295">
        <f>SUM(C21:G21)</f>
        <v>197</v>
      </c>
      <c r="C21" s="296"/>
      <c r="D21" s="297"/>
      <c r="E21" s="297">
        <v>197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294" t="s">
        <v>38</v>
      </c>
      <c r="B22" s="295">
        <f>SUM(C22:G22)</f>
        <v>197</v>
      </c>
      <c r="C22" s="296"/>
      <c r="D22" s="297"/>
      <c r="E22" s="297">
        <v>197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197</v>
      </c>
      <c r="C23" s="209"/>
      <c r="D23" s="210"/>
      <c r="E23" s="210">
        <v>197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283">
        <f t="shared" ref="C28:C34" si="1">SUM(D28:E28)</f>
        <v>187</v>
      </c>
      <c r="D28" s="90">
        <v>6</v>
      </c>
      <c r="E28" s="261">
        <v>181</v>
      </c>
      <c r="F28" s="262">
        <v>5</v>
      </c>
      <c r="G28" s="284">
        <v>22</v>
      </c>
      <c r="H28" s="284">
        <v>9</v>
      </c>
      <c r="I28" s="284">
        <v>151</v>
      </c>
      <c r="J28" s="284">
        <v>0</v>
      </c>
      <c r="K28" s="284">
        <v>0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528" t="s">
        <v>37</v>
      </c>
      <c r="B29" s="467"/>
      <c r="C29" s="283">
        <f t="shared" si="1"/>
        <v>214</v>
      </c>
      <c r="D29" s="284">
        <v>6</v>
      </c>
      <c r="E29" s="261">
        <v>208</v>
      </c>
      <c r="F29" s="262">
        <v>6</v>
      </c>
      <c r="G29" s="284">
        <v>23</v>
      </c>
      <c r="H29" s="284">
        <v>21</v>
      </c>
      <c r="I29" s="284">
        <v>159</v>
      </c>
      <c r="J29" s="284">
        <v>0</v>
      </c>
      <c r="K29" s="284">
        <v>0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528" t="s">
        <v>38</v>
      </c>
      <c r="B30" s="467"/>
      <c r="C30" s="283">
        <f t="shared" si="1"/>
        <v>868</v>
      </c>
      <c r="D30" s="284">
        <v>10</v>
      </c>
      <c r="E30" s="261">
        <v>858</v>
      </c>
      <c r="F30" s="262">
        <v>66</v>
      </c>
      <c r="G30" s="284">
        <v>187</v>
      </c>
      <c r="H30" s="284">
        <v>261</v>
      </c>
      <c r="I30" s="284">
        <v>354</v>
      </c>
      <c r="J30" s="284">
        <v>0</v>
      </c>
      <c r="K30" s="284">
        <v>0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180</v>
      </c>
      <c r="D31" s="95">
        <v>6</v>
      </c>
      <c r="E31" s="96">
        <v>174</v>
      </c>
      <c r="F31" s="97">
        <v>4</v>
      </c>
      <c r="G31" s="95">
        <v>16</v>
      </c>
      <c r="H31" s="95">
        <v>13</v>
      </c>
      <c r="I31" s="95">
        <v>147</v>
      </c>
      <c r="J31" s="95">
        <v>0</v>
      </c>
      <c r="K31" s="95">
        <v>0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283">
        <f t="shared" si="1"/>
        <v>0</v>
      </c>
      <c r="D32" s="284">
        <v>0</v>
      </c>
      <c r="E32" s="261">
        <v>0</v>
      </c>
      <c r="F32" s="262">
        <v>0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304">
        <f t="shared" si="1"/>
        <v>0</v>
      </c>
      <c r="D33" s="305">
        <v>0</v>
      </c>
      <c r="E33" s="306">
        <v>0</v>
      </c>
      <c r="F33" s="307">
        <v>0</v>
      </c>
      <c r="G33" s="305">
        <v>0</v>
      </c>
      <c r="H33" s="305">
        <v>0</v>
      </c>
      <c r="I33" s="305">
        <v>0</v>
      </c>
      <c r="J33" s="305">
        <v>0</v>
      </c>
      <c r="K33" s="305">
        <v>0</v>
      </c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526" t="s">
        <v>55</v>
      </c>
      <c r="B34" s="527"/>
      <c r="C34" s="304">
        <f t="shared" si="1"/>
        <v>8</v>
      </c>
      <c r="D34" s="305">
        <v>0</v>
      </c>
      <c r="E34" s="306">
        <v>8</v>
      </c>
      <c r="F34" s="307">
        <v>0</v>
      </c>
      <c r="G34" s="305">
        <v>3</v>
      </c>
      <c r="H34" s="305">
        <v>4</v>
      </c>
      <c r="I34" s="305">
        <v>1</v>
      </c>
      <c r="J34" s="305">
        <v>0</v>
      </c>
      <c r="K34" s="305">
        <v>0</v>
      </c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236"/>
      <c r="E35" s="236"/>
      <c r="F35" s="236"/>
      <c r="G35" s="236"/>
      <c r="H35" s="236"/>
      <c r="I35" s="236"/>
      <c r="J35" s="236"/>
      <c r="K35" s="236"/>
      <c r="L35" s="236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284">
        <v>299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284">
        <v>471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284">
        <v>782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284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284">
        <v>500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284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284">
        <v>67</v>
      </c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>
        <v>4</v>
      </c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>
        <v>139</v>
      </c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240" t="s">
        <v>68</v>
      </c>
      <c r="B46" s="84"/>
      <c r="D46" s="236"/>
      <c r="E46" s="236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10" t="s">
        <v>71</v>
      </c>
      <c r="B48" s="172">
        <f>SUM(C48:D48)</f>
        <v>960</v>
      </c>
      <c r="C48" s="173">
        <v>960</v>
      </c>
      <c r="D48" s="173">
        <v>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10" t="s">
        <v>72</v>
      </c>
      <c r="B49" s="172">
        <f>SUM(C49:D49)</f>
        <v>868</v>
      </c>
      <c r="C49" s="173">
        <v>868</v>
      </c>
      <c r="D49" s="173">
        <v>0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92</v>
      </c>
      <c r="C50" s="111">
        <v>92</v>
      </c>
      <c r="D50" s="111">
        <v>0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158</v>
      </c>
      <c r="D53" s="120">
        <v>29</v>
      </c>
      <c r="E53" s="120">
        <v>12</v>
      </c>
      <c r="F53" s="120">
        <v>16</v>
      </c>
      <c r="G53" s="120">
        <v>37</v>
      </c>
      <c r="H53" s="120">
        <v>35</v>
      </c>
      <c r="I53" s="121">
        <v>29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23</v>
      </c>
      <c r="D54" s="174">
        <v>10</v>
      </c>
      <c r="E54" s="174">
        <v>4</v>
      </c>
      <c r="F54" s="174">
        <v>9</v>
      </c>
      <c r="G54" s="174"/>
      <c r="H54" s="174"/>
      <c r="I54" s="31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27</v>
      </c>
      <c r="D55" s="127">
        <v>16</v>
      </c>
      <c r="E55" s="127">
        <v>7</v>
      </c>
      <c r="F55" s="127">
        <v>4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40</v>
      </c>
      <c r="D56" s="129">
        <v>15</v>
      </c>
      <c r="E56" s="129">
        <v>9</v>
      </c>
      <c r="F56" s="129">
        <v>16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450"/>
      <c r="B57" s="189" t="s">
        <v>86</v>
      </c>
      <c r="C57" s="132">
        <f>SUM(D57:I57)</f>
        <v>155</v>
      </c>
      <c r="D57" s="133">
        <v>67</v>
      </c>
      <c r="E57" s="133">
        <v>64</v>
      </c>
      <c r="F57" s="133">
        <v>24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176" t="s">
        <v>88</v>
      </c>
      <c r="B58" s="175"/>
      <c r="C58" s="175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141"/>
      <c r="C62" s="314">
        <v>46</v>
      </c>
      <c r="D62" s="141">
        <v>22</v>
      </c>
      <c r="E62" s="314">
        <v>82</v>
      </c>
      <c r="F62" s="142">
        <v>23</v>
      </c>
      <c r="G62" s="317">
        <v>87</v>
      </c>
      <c r="H62" s="142">
        <v>1</v>
      </c>
      <c r="I62" s="317">
        <v>5</v>
      </c>
      <c r="J62" s="91">
        <f>+H62+I62</f>
        <v>6</v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>
        <f t="shared" ref="J63:J73" si="7">+H63+I63</f>
        <v>0</v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>
        <v>2</v>
      </c>
      <c r="F64" s="146"/>
      <c r="G64" s="147">
        <v>2</v>
      </c>
      <c r="H64" s="146"/>
      <c r="I64" s="147"/>
      <c r="J64" s="91">
        <f t="shared" si="7"/>
        <v>0</v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1</v>
      </c>
      <c r="D65" s="144"/>
      <c r="E65" s="145">
        <v>2</v>
      </c>
      <c r="F65" s="146"/>
      <c r="G65" s="147">
        <v>3</v>
      </c>
      <c r="H65" s="146"/>
      <c r="I65" s="147">
        <v>1</v>
      </c>
      <c r="J65" s="91">
        <f t="shared" si="7"/>
        <v>1</v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>
        <v>1</v>
      </c>
      <c r="C66" s="145">
        <v>15</v>
      </c>
      <c r="D66" s="144">
        <v>7</v>
      </c>
      <c r="E66" s="145">
        <v>22</v>
      </c>
      <c r="F66" s="146">
        <v>8</v>
      </c>
      <c r="G66" s="147">
        <v>26</v>
      </c>
      <c r="H66" s="146">
        <v>1</v>
      </c>
      <c r="I66" s="147">
        <v>4</v>
      </c>
      <c r="J66" s="91">
        <f t="shared" si="7"/>
        <v>5</v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>
        <f t="shared" si="7"/>
        <v>0</v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>
        <v>2</v>
      </c>
      <c r="C68" s="145"/>
      <c r="D68" s="144">
        <v>10</v>
      </c>
      <c r="E68" s="145">
        <v>6</v>
      </c>
      <c r="F68" s="146">
        <v>11</v>
      </c>
      <c r="G68" s="147">
        <v>7</v>
      </c>
      <c r="H68" s="146">
        <v>1</v>
      </c>
      <c r="I68" s="147">
        <v>1</v>
      </c>
      <c r="J68" s="91">
        <f t="shared" si="7"/>
        <v>2</v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>
        <v>112</v>
      </c>
      <c r="F69" s="146"/>
      <c r="G69" s="147">
        <v>124</v>
      </c>
      <c r="H69" s="146"/>
      <c r="I69" s="147">
        <v>12</v>
      </c>
      <c r="J69" s="91">
        <f t="shared" si="7"/>
        <v>12</v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18</v>
      </c>
      <c r="D70" s="144"/>
      <c r="E70" s="145">
        <v>55</v>
      </c>
      <c r="F70" s="146"/>
      <c r="G70" s="147">
        <v>55</v>
      </c>
      <c r="H70" s="146"/>
      <c r="I70" s="147"/>
      <c r="J70" s="91">
        <f t="shared" si="7"/>
        <v>0</v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7</v>
      </c>
      <c r="D71" s="144"/>
      <c r="E71" s="145">
        <v>30</v>
      </c>
      <c r="F71" s="146"/>
      <c r="G71" s="147">
        <v>33</v>
      </c>
      <c r="H71" s="146"/>
      <c r="I71" s="147">
        <v>3</v>
      </c>
      <c r="J71" s="91">
        <f t="shared" si="7"/>
        <v>3</v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42</v>
      </c>
      <c r="D72" s="144">
        <v>1</v>
      </c>
      <c r="E72" s="145">
        <v>29</v>
      </c>
      <c r="F72" s="146">
        <v>1</v>
      </c>
      <c r="G72" s="147">
        <v>32</v>
      </c>
      <c r="H72" s="146"/>
      <c r="I72" s="147">
        <v>3</v>
      </c>
      <c r="J72" s="91">
        <f t="shared" si="7"/>
        <v>3</v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>
        <f t="shared" si="7"/>
        <v>0</v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3</v>
      </c>
      <c r="C74" s="151">
        <f t="shared" si="10"/>
        <v>129</v>
      </c>
      <c r="D74" s="150">
        <f t="shared" si="10"/>
        <v>40</v>
      </c>
      <c r="E74" s="151">
        <f t="shared" si="10"/>
        <v>340</v>
      </c>
      <c r="F74" s="152">
        <f t="shared" si="10"/>
        <v>43</v>
      </c>
      <c r="G74" s="153">
        <f t="shared" si="10"/>
        <v>369</v>
      </c>
      <c r="H74" s="152">
        <f t="shared" si="10"/>
        <v>3</v>
      </c>
      <c r="I74" s="153">
        <f t="shared" si="10"/>
        <v>29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177"/>
      <c r="I75" s="177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44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23</v>
      </c>
      <c r="C78" s="142">
        <v>1</v>
      </c>
      <c r="D78" s="285">
        <v>22</v>
      </c>
      <c r="E78" s="286">
        <v>23</v>
      </c>
      <c r="F78" s="250"/>
      <c r="G78" s="250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1</v>
      </c>
      <c r="C79" s="146"/>
      <c r="D79" s="320">
        <v>1</v>
      </c>
      <c r="E79" s="321">
        <v>1</v>
      </c>
      <c r="F79" s="298"/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/>
      <c r="D80" s="320"/>
      <c r="E80" s="321"/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8</v>
      </c>
      <c r="C81" s="146">
        <v>2</v>
      </c>
      <c r="D81" s="320">
        <v>6</v>
      </c>
      <c r="E81" s="321">
        <v>8</v>
      </c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161" t="s">
        <v>117</v>
      </c>
      <c r="B84" s="162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32</v>
      </c>
      <c r="C85" s="152">
        <f t="shared" si="15"/>
        <v>3</v>
      </c>
      <c r="D85" s="165">
        <f t="shared" si="15"/>
        <v>29</v>
      </c>
      <c r="E85" s="166">
        <f t="shared" si="15"/>
        <v>32</v>
      </c>
      <c r="F85" s="167">
        <f t="shared" si="15"/>
        <v>0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12264.7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topLeftCell="A67" workbookViewId="0">
      <selection activeCell="F74" sqref="F74:G74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e">
        <f>CONCATENATE("COMUNA: ",#REF!," - ","( ",#REF!,#REF!,#REF!,#REF!,#REF!," )")</f>
        <v>#REF!</v>
      </c>
    </row>
    <row r="3" spans="1:92" ht="16.350000000000001" customHeight="1" x14ac:dyDescent="0.2">
      <c r="A3" s="1" t="e">
        <f>CONCATENATE("ESTABLECIMIENTO/ESTRATEGIA: ",#REF!," - ","( ",#REF!,#REF!,#REF!,#REF!,#REF!,#REF!," )")</f>
        <v>#REF!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e">
        <f>CONCATENATE("MES: ",#REF!," - ","( ",#REF!,#REF!," )")</f>
        <v>#REF!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e">
        <f>CONCATENATE("AÑO: ",#REF!)</f>
        <v>#REF!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32"/>
      <c r="E11" s="532"/>
      <c r="F11" s="484"/>
      <c r="G11" s="392" t="s">
        <v>14</v>
      </c>
      <c r="H11" s="13" t="s">
        <v>15</v>
      </c>
      <c r="I11" s="13" t="s">
        <v>16</v>
      </c>
      <c r="J11" s="393" t="s">
        <v>17</v>
      </c>
      <c r="K11" s="392" t="s">
        <v>14</v>
      </c>
      <c r="L11" s="13" t="s">
        <v>15</v>
      </c>
      <c r="M11" s="13" t="s">
        <v>16</v>
      </c>
      <c r="N11" s="13" t="s">
        <v>17</v>
      </c>
      <c r="O11" s="393" t="s">
        <v>18</v>
      </c>
      <c r="P11" s="392" t="s">
        <v>14</v>
      </c>
      <c r="Q11" s="13" t="s">
        <v>15</v>
      </c>
      <c r="R11" s="13" t="s">
        <v>19</v>
      </c>
      <c r="S11" s="13" t="s">
        <v>17</v>
      </c>
      <c r="T11" s="393" t="s">
        <v>18</v>
      </c>
      <c r="U11" s="392" t="s">
        <v>14</v>
      </c>
      <c r="V11" s="13" t="s">
        <v>15</v>
      </c>
      <c r="W11" s="13" t="s">
        <v>16</v>
      </c>
      <c r="X11" s="13" t="s">
        <v>17</v>
      </c>
      <c r="Y11" s="393" t="s">
        <v>18</v>
      </c>
      <c r="Z11" s="392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391" t="s">
        <v>22</v>
      </c>
      <c r="B12" s="17">
        <f t="shared" ref="B12:Y12" si="0">SUM(B13:B16)</f>
        <v>5</v>
      </c>
      <c r="C12" s="18">
        <f t="shared" si="0"/>
        <v>5</v>
      </c>
      <c r="D12" s="19">
        <f t="shared" si="0"/>
        <v>5</v>
      </c>
      <c r="E12" s="19">
        <f t="shared" si="0"/>
        <v>567</v>
      </c>
      <c r="F12" s="20">
        <f t="shared" si="0"/>
        <v>1262</v>
      </c>
      <c r="G12" s="21">
        <f t="shared" si="0"/>
        <v>566</v>
      </c>
      <c r="H12" s="19">
        <f t="shared" si="0"/>
        <v>566</v>
      </c>
      <c r="I12" s="19">
        <f t="shared" si="0"/>
        <v>0</v>
      </c>
      <c r="J12" s="20">
        <f t="shared" si="0"/>
        <v>0</v>
      </c>
      <c r="K12" s="21">
        <f t="shared" si="0"/>
        <v>515.51666666666665</v>
      </c>
      <c r="L12" s="19">
        <f t="shared" si="0"/>
        <v>403.01666666666665</v>
      </c>
      <c r="M12" s="19">
        <f t="shared" si="0"/>
        <v>0</v>
      </c>
      <c r="N12" s="19">
        <f t="shared" si="0"/>
        <v>0</v>
      </c>
      <c r="O12" s="20">
        <f t="shared" si="0"/>
        <v>112.5</v>
      </c>
      <c r="P12" s="21">
        <f t="shared" si="0"/>
        <v>389.18333333333334</v>
      </c>
      <c r="Q12" s="19">
        <f t="shared" si="0"/>
        <v>132.73333333333335</v>
      </c>
      <c r="R12" s="19">
        <f t="shared" si="0"/>
        <v>127.56666666666666</v>
      </c>
      <c r="S12" s="19">
        <f t="shared" si="0"/>
        <v>19.3</v>
      </c>
      <c r="T12" s="20">
        <f t="shared" si="0"/>
        <v>109.58333333333334</v>
      </c>
      <c r="U12" s="21">
        <f t="shared" si="0"/>
        <v>178.51666666666668</v>
      </c>
      <c r="V12" s="19">
        <f t="shared" si="0"/>
        <v>110.61666666666667</v>
      </c>
      <c r="W12" s="19">
        <f t="shared" si="0"/>
        <v>16.916666666666668</v>
      </c>
      <c r="X12" s="19">
        <f t="shared" si="0"/>
        <v>1.8166666666666667</v>
      </c>
      <c r="Y12" s="20">
        <f t="shared" si="0"/>
        <v>49.166666666666671</v>
      </c>
      <c r="Z12" s="21">
        <f>SUM(AA12:AB12)</f>
        <v>71.209999999999994</v>
      </c>
      <c r="AA12" s="19">
        <f>SUM(AA13:AA16)</f>
        <v>42.08</v>
      </c>
      <c r="AB12" s="22">
        <f>SUM(AB13:AB16)</f>
        <v>29.13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44" t="s">
        <v>23</v>
      </c>
      <c r="B13" s="278">
        <v>4</v>
      </c>
      <c r="C13" s="279">
        <v>4</v>
      </c>
      <c r="D13" s="279">
        <v>4</v>
      </c>
      <c r="E13" s="279">
        <v>566</v>
      </c>
      <c r="F13" s="279">
        <v>566</v>
      </c>
      <c r="G13" s="326">
        <f>SUM(H13:J13)</f>
        <v>566</v>
      </c>
      <c r="H13" s="280">
        <v>566</v>
      </c>
      <c r="I13" s="279">
        <v>0</v>
      </c>
      <c r="J13" s="279">
        <v>0</v>
      </c>
      <c r="K13" s="25">
        <f>SUM(L13:O13)</f>
        <v>329.9</v>
      </c>
      <c r="L13" s="280">
        <v>251.98333333333332</v>
      </c>
      <c r="M13" s="279">
        <v>0</v>
      </c>
      <c r="N13" s="26">
        <v>0</v>
      </c>
      <c r="O13" s="281">
        <v>77.916666666666671</v>
      </c>
      <c r="P13" s="25">
        <f>SUM(Q13:T13)</f>
        <v>263.11666666666667</v>
      </c>
      <c r="Q13" s="280">
        <v>30.833333333333332</v>
      </c>
      <c r="R13" s="279">
        <v>127.56666666666666</v>
      </c>
      <c r="S13" s="26">
        <v>19.3</v>
      </c>
      <c r="T13" s="281">
        <v>85.416666666666671</v>
      </c>
      <c r="U13" s="25">
        <f>SUM(V13:Y13)</f>
        <v>84.15</v>
      </c>
      <c r="V13" s="280">
        <v>35.416666666666664</v>
      </c>
      <c r="W13" s="279">
        <v>16.916666666666668</v>
      </c>
      <c r="X13" s="26">
        <v>1.8166666666666667</v>
      </c>
      <c r="Y13" s="281">
        <v>30</v>
      </c>
      <c r="Z13" s="25">
        <f>SUM(AA13:AB13)</f>
        <v>45.36</v>
      </c>
      <c r="AA13" s="282">
        <v>22.23</v>
      </c>
      <c r="AB13" s="27">
        <v>23.13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1</v>
      </c>
      <c r="F14" s="30">
        <v>696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185.61666666666667</v>
      </c>
      <c r="L14" s="32">
        <v>151.03333333333333</v>
      </c>
      <c r="M14" s="30">
        <v>0</v>
      </c>
      <c r="N14" s="34">
        <v>0</v>
      </c>
      <c r="O14" s="35">
        <v>34.583333333333336</v>
      </c>
      <c r="P14" s="288">
        <f>SUM(Q14:T14)</f>
        <v>126.06666666666668</v>
      </c>
      <c r="Q14" s="32">
        <v>101.9</v>
      </c>
      <c r="R14" s="30">
        <v>0</v>
      </c>
      <c r="S14" s="34">
        <v>0</v>
      </c>
      <c r="T14" s="35">
        <v>24.166666666666668</v>
      </c>
      <c r="U14" s="288">
        <f>SUM(V14:Y14)</f>
        <v>94.366666666666674</v>
      </c>
      <c r="V14" s="32">
        <v>75.2</v>
      </c>
      <c r="W14" s="30"/>
      <c r="X14" s="34"/>
      <c r="Y14" s="35">
        <v>19.166666666666668</v>
      </c>
      <c r="Z14" s="288">
        <f>SUM(AA14:AB14)</f>
        <v>25.85</v>
      </c>
      <c r="AA14" s="36">
        <v>19.850000000000001</v>
      </c>
      <c r="AB14" s="37">
        <v>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94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395"/>
      <c r="D17" s="395"/>
      <c r="E17" s="395"/>
      <c r="F17" s="395"/>
      <c r="G17" s="50"/>
      <c r="H17" s="396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88" t="s">
        <v>28</v>
      </c>
      <c r="B18" s="387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397"/>
      <c r="I18" s="395"/>
      <c r="J18" s="395"/>
      <c r="K18" s="398"/>
      <c r="L18" s="398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6</v>
      </c>
      <c r="C19" s="65"/>
      <c r="D19" s="66"/>
      <c r="E19" s="66">
        <v>6</v>
      </c>
      <c r="F19" s="66"/>
      <c r="G19" s="67"/>
      <c r="H19" s="399"/>
      <c r="I19" s="395"/>
      <c r="J19" s="395"/>
      <c r="K19" s="398"/>
      <c r="L19" s="398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400" t="s">
        <v>36</v>
      </c>
      <c r="B20" s="401">
        <f>SUM(C20:G20)</f>
        <v>279</v>
      </c>
      <c r="C20" s="402"/>
      <c r="D20" s="403"/>
      <c r="E20" s="403">
        <v>279</v>
      </c>
      <c r="F20" s="403"/>
      <c r="G20" s="404"/>
      <c r="H20" s="399"/>
      <c r="I20" s="395"/>
      <c r="J20" s="395"/>
      <c r="K20" s="398"/>
      <c r="L20" s="398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400" t="s">
        <v>37</v>
      </c>
      <c r="B21" s="401">
        <f>SUM(C21:G21)</f>
        <v>279</v>
      </c>
      <c r="C21" s="402"/>
      <c r="D21" s="403"/>
      <c r="E21" s="403">
        <v>279</v>
      </c>
      <c r="F21" s="403"/>
      <c r="G21" s="404"/>
      <c r="H21" s="399"/>
      <c r="I21" s="395"/>
      <c r="J21" s="395"/>
      <c r="K21" s="398"/>
      <c r="L21" s="398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400" t="s">
        <v>38</v>
      </c>
      <c r="B22" s="401">
        <f>SUM(C22:G22)</f>
        <v>279</v>
      </c>
      <c r="C22" s="402"/>
      <c r="D22" s="403"/>
      <c r="E22" s="403">
        <v>279</v>
      </c>
      <c r="F22" s="403"/>
      <c r="G22" s="404"/>
      <c r="H22" s="399"/>
      <c r="I22" s="395"/>
      <c r="J22" s="405"/>
      <c r="K22" s="398"/>
      <c r="L22" s="398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279</v>
      </c>
      <c r="C23" s="209"/>
      <c r="D23" s="210"/>
      <c r="E23" s="210">
        <v>279</v>
      </c>
      <c r="F23" s="210"/>
      <c r="G23" s="211"/>
      <c r="H23" s="399"/>
      <c r="I23" s="395"/>
      <c r="J23" s="395"/>
      <c r="K23" s="398"/>
      <c r="L23" s="398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406" t="s">
        <v>40</v>
      </c>
      <c r="B24" s="407"/>
      <c r="C24" s="405"/>
      <c r="D24" s="407"/>
      <c r="E24" s="407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408"/>
      <c r="D25" s="408"/>
      <c r="E25" s="408"/>
      <c r="F25" s="408"/>
      <c r="G25" s="408"/>
      <c r="H25" s="408"/>
      <c r="I25" s="409"/>
      <c r="J25" s="409"/>
      <c r="K25" s="407"/>
      <c r="L25" s="407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443"/>
      <c r="D27" s="85" t="s">
        <v>44</v>
      </c>
      <c r="E27" s="390" t="s">
        <v>45</v>
      </c>
      <c r="F27" s="386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410">
        <f t="shared" ref="C28:C34" si="1">SUM(D28:E28)</f>
        <v>140</v>
      </c>
      <c r="D28" s="90">
        <v>4</v>
      </c>
      <c r="E28" s="411">
        <v>136</v>
      </c>
      <c r="F28" s="412">
        <v>8</v>
      </c>
      <c r="G28" s="413">
        <v>26</v>
      </c>
      <c r="H28" s="413">
        <v>7</v>
      </c>
      <c r="I28" s="413">
        <v>8</v>
      </c>
      <c r="J28" s="413">
        <v>0</v>
      </c>
      <c r="K28" s="413">
        <v>1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530" t="s">
        <v>37</v>
      </c>
      <c r="B29" s="467"/>
      <c r="C29" s="410">
        <f t="shared" si="1"/>
        <v>166</v>
      </c>
      <c r="D29" s="413">
        <v>4</v>
      </c>
      <c r="E29" s="411">
        <v>162</v>
      </c>
      <c r="F29" s="412">
        <v>9</v>
      </c>
      <c r="G29" s="413">
        <v>36</v>
      </c>
      <c r="H29" s="413">
        <v>11</v>
      </c>
      <c r="I29" s="413">
        <v>109</v>
      </c>
      <c r="J29" s="413">
        <v>0</v>
      </c>
      <c r="K29" s="413">
        <v>1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530" t="s">
        <v>38</v>
      </c>
      <c r="B30" s="467"/>
      <c r="C30" s="410">
        <f t="shared" si="1"/>
        <v>810</v>
      </c>
      <c r="D30" s="413">
        <v>8</v>
      </c>
      <c r="E30" s="411">
        <v>802</v>
      </c>
      <c r="F30" s="412">
        <v>93</v>
      </c>
      <c r="G30" s="413">
        <v>327</v>
      </c>
      <c r="H30" s="413">
        <v>136</v>
      </c>
      <c r="I30" s="413">
        <v>236</v>
      </c>
      <c r="J30" s="413">
        <v>0</v>
      </c>
      <c r="K30" s="413">
        <v>18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145</v>
      </c>
      <c r="D31" s="95">
        <v>4</v>
      </c>
      <c r="E31" s="96">
        <v>141</v>
      </c>
      <c r="F31" s="97">
        <v>6</v>
      </c>
      <c r="G31" s="95">
        <v>24</v>
      </c>
      <c r="H31" s="95">
        <v>8</v>
      </c>
      <c r="I31" s="95">
        <v>106</v>
      </c>
      <c r="J31" s="95">
        <v>0</v>
      </c>
      <c r="K31" s="95">
        <v>1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330">
        <f t="shared" si="1"/>
        <v>1</v>
      </c>
      <c r="D32" s="348">
        <v>0</v>
      </c>
      <c r="E32" s="261">
        <v>1</v>
      </c>
      <c r="F32" s="412">
        <v>0</v>
      </c>
      <c r="G32" s="348">
        <v>1</v>
      </c>
      <c r="H32" s="348">
        <v>0</v>
      </c>
      <c r="I32" s="348">
        <v>0</v>
      </c>
      <c r="J32" s="348">
        <v>0</v>
      </c>
      <c r="K32" s="348">
        <v>0</v>
      </c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31"/>
      <c r="B33" s="389" t="s">
        <v>54</v>
      </c>
      <c r="C33" s="187">
        <f t="shared" si="1"/>
        <v>0</v>
      </c>
      <c r="D33" s="170">
        <v>0</v>
      </c>
      <c r="E33" s="171">
        <v>0</v>
      </c>
      <c r="F33" s="188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5</v>
      </c>
      <c r="D34" s="170">
        <v>0</v>
      </c>
      <c r="E34" s="171">
        <v>5</v>
      </c>
      <c r="F34" s="188">
        <v>1</v>
      </c>
      <c r="G34" s="170">
        <v>2</v>
      </c>
      <c r="H34" s="170">
        <v>2</v>
      </c>
      <c r="I34" s="170">
        <v>0</v>
      </c>
      <c r="J34" s="170">
        <v>0</v>
      </c>
      <c r="K34" s="170">
        <v>0</v>
      </c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414" t="s">
        <v>56</v>
      </c>
      <c r="B35" s="398"/>
      <c r="C35" s="102"/>
      <c r="D35" s="415"/>
      <c r="E35" s="415"/>
      <c r="F35" s="415"/>
      <c r="G35" s="415"/>
      <c r="H35" s="415"/>
      <c r="I35" s="415"/>
      <c r="J35" s="415"/>
      <c r="K35" s="415"/>
      <c r="L35" s="415"/>
      <c r="M35" s="416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395"/>
      <c r="D36" s="398"/>
      <c r="E36" s="398"/>
      <c r="F36" s="398"/>
      <c r="G36" s="416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417" t="s">
        <v>59</v>
      </c>
      <c r="B37" s="418">
        <v>472</v>
      </c>
      <c r="C37" s="395"/>
      <c r="D37" s="398"/>
      <c r="E37" s="398"/>
      <c r="F37" s="398"/>
      <c r="G37" s="416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417" t="s">
        <v>60</v>
      </c>
      <c r="B38" s="418">
        <v>399</v>
      </c>
      <c r="C38" s="395"/>
      <c r="D38" s="398"/>
      <c r="E38" s="398"/>
      <c r="F38" s="398"/>
      <c r="G38" s="416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417" t="s">
        <v>61</v>
      </c>
      <c r="B39" s="418">
        <v>759</v>
      </c>
      <c r="C39" s="395"/>
      <c r="D39" s="398"/>
      <c r="E39" s="398"/>
      <c r="F39" s="398"/>
      <c r="G39" s="416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417" t="s">
        <v>62</v>
      </c>
      <c r="B40" s="418"/>
      <c r="C40" s="395"/>
      <c r="D40" s="398"/>
      <c r="E40" s="398"/>
      <c r="F40" s="398"/>
      <c r="G40" s="416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417" t="s">
        <v>63</v>
      </c>
      <c r="B41" s="418">
        <v>398</v>
      </c>
      <c r="C41" s="395"/>
      <c r="D41" s="398"/>
      <c r="E41" s="398"/>
      <c r="F41" s="398"/>
      <c r="G41" s="416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417" t="s">
        <v>64</v>
      </c>
      <c r="B42" s="418"/>
      <c r="C42" s="395"/>
      <c r="D42" s="398"/>
      <c r="E42" s="398"/>
      <c r="F42" s="398"/>
      <c r="G42" s="416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417" t="s">
        <v>65</v>
      </c>
      <c r="B43" s="418">
        <v>74</v>
      </c>
      <c r="C43" s="395"/>
      <c r="D43" s="398"/>
      <c r="E43" s="398"/>
      <c r="F43" s="398"/>
      <c r="G43" s="416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>
        <v>4</v>
      </c>
      <c r="C44" s="395"/>
      <c r="D44" s="398"/>
      <c r="E44" s="398"/>
      <c r="F44" s="398"/>
      <c r="G44" s="416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>
        <v>90</v>
      </c>
      <c r="C45" s="395"/>
      <c r="D45" s="398"/>
      <c r="E45" s="398"/>
      <c r="F45" s="398"/>
      <c r="G45" s="416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419" t="s">
        <v>68</v>
      </c>
      <c r="B46" s="84"/>
      <c r="D46" s="415"/>
      <c r="E46" s="415"/>
      <c r="F46" s="398"/>
      <c r="G46" s="398"/>
      <c r="H46" s="398"/>
      <c r="I46" s="398"/>
      <c r="J46" s="398"/>
      <c r="K46" s="398"/>
      <c r="L46" s="398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398"/>
      <c r="F47" s="398"/>
      <c r="G47" s="398"/>
      <c r="H47" s="398"/>
      <c r="I47" s="398"/>
      <c r="J47" s="398"/>
      <c r="K47" s="398"/>
      <c r="L47" s="398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992</v>
      </c>
      <c r="C48" s="332">
        <v>992</v>
      </c>
      <c r="D48" s="332">
        <v>0</v>
      </c>
      <c r="E48" s="398"/>
      <c r="F48" s="398"/>
      <c r="G48" s="398"/>
      <c r="H48" s="398"/>
      <c r="I48" s="398"/>
      <c r="J48" s="398"/>
      <c r="K48" s="398"/>
      <c r="L48" s="398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810</v>
      </c>
      <c r="C49" s="332">
        <v>810</v>
      </c>
      <c r="D49" s="332">
        <v>0</v>
      </c>
      <c r="E49" s="398"/>
      <c r="F49" s="398"/>
      <c r="G49" s="398"/>
      <c r="H49" s="398"/>
      <c r="I49" s="398"/>
      <c r="J49" s="398"/>
      <c r="K49" s="398"/>
      <c r="L49" s="398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182</v>
      </c>
      <c r="C50" s="111">
        <v>182</v>
      </c>
      <c r="D50" s="111">
        <v>0</v>
      </c>
      <c r="E50" s="398"/>
      <c r="F50" s="398"/>
      <c r="G50" s="398"/>
      <c r="H50" s="398"/>
      <c r="I50" s="398"/>
      <c r="J50" s="398"/>
      <c r="K50" s="398"/>
      <c r="L50" s="398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29"/>
      <c r="E51" s="529"/>
      <c r="F51" s="408"/>
      <c r="G51" s="408"/>
      <c r="H51" s="408"/>
      <c r="I51" s="408"/>
      <c r="J51" s="407"/>
      <c r="K51" s="398"/>
      <c r="L51" s="398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420"/>
      <c r="K52" s="421"/>
      <c r="L52" s="422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133</v>
      </c>
      <c r="D53" s="120">
        <v>23</v>
      </c>
      <c r="E53" s="120">
        <v>14</v>
      </c>
      <c r="F53" s="120">
        <v>12</v>
      </c>
      <c r="G53" s="120">
        <v>27</v>
      </c>
      <c r="H53" s="120">
        <v>25</v>
      </c>
      <c r="I53" s="121">
        <v>32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21</v>
      </c>
      <c r="D54" s="333">
        <v>12</v>
      </c>
      <c r="E54" s="333">
        <v>4</v>
      </c>
      <c r="F54" s="333">
        <v>5</v>
      </c>
      <c r="G54" s="333"/>
      <c r="H54" s="333"/>
      <c r="I54" s="423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15</v>
      </c>
      <c r="D55" s="127">
        <v>5</v>
      </c>
      <c r="E55" s="127">
        <v>7</v>
      </c>
      <c r="F55" s="127">
        <v>3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23</v>
      </c>
      <c r="D56" s="129">
        <v>15</v>
      </c>
      <c r="E56" s="129">
        <v>7</v>
      </c>
      <c r="F56" s="129">
        <v>1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450"/>
      <c r="B57" s="189" t="s">
        <v>86</v>
      </c>
      <c r="C57" s="132">
        <f>SUM(D57:I57)</f>
        <v>49</v>
      </c>
      <c r="D57" s="133">
        <v>15</v>
      </c>
      <c r="E57" s="133">
        <v>26</v>
      </c>
      <c r="F57" s="133">
        <v>8</v>
      </c>
      <c r="G57" s="133"/>
      <c r="H57" s="133"/>
      <c r="I57" s="134"/>
      <c r="J57" s="91" t="str">
        <f t="shared" si="6"/>
        <v/>
      </c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419" t="s">
        <v>88</v>
      </c>
      <c r="B58" s="415"/>
      <c r="C58" s="415"/>
      <c r="D58" s="398"/>
      <c r="E58" s="398"/>
      <c r="F58" s="398"/>
      <c r="G58" s="398"/>
      <c r="H58" s="424"/>
      <c r="I58" s="424"/>
      <c r="J58" s="407"/>
      <c r="K58" s="398"/>
      <c r="L58" s="398"/>
      <c r="M58" s="416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405"/>
      <c r="K59" s="398"/>
      <c r="L59" s="398"/>
      <c r="M59" s="416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425"/>
      <c r="K60" s="398"/>
      <c r="L60" s="398"/>
      <c r="M60" s="416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385" t="s">
        <v>45</v>
      </c>
      <c r="D61" s="85" t="s">
        <v>44</v>
      </c>
      <c r="E61" s="386" t="s">
        <v>45</v>
      </c>
      <c r="F61" s="85" t="s">
        <v>44</v>
      </c>
      <c r="G61" s="385" t="s">
        <v>45</v>
      </c>
      <c r="H61" s="85" t="s">
        <v>44</v>
      </c>
      <c r="I61" s="386" t="s">
        <v>45</v>
      </c>
      <c r="J61" s="425"/>
      <c r="K61" s="398"/>
      <c r="L61" s="398"/>
      <c r="M61" s="416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/>
      <c r="C62" s="423">
        <v>7</v>
      </c>
      <c r="D62" s="336">
        <v>19</v>
      </c>
      <c r="E62" s="423">
        <v>72</v>
      </c>
      <c r="F62" s="337">
        <v>20</v>
      </c>
      <c r="G62" s="426">
        <v>80</v>
      </c>
      <c r="H62" s="337">
        <v>1</v>
      </c>
      <c r="I62" s="426">
        <v>8</v>
      </c>
      <c r="J62" s="91">
        <f>+H62+I62</f>
        <v>9</v>
      </c>
      <c r="K62" s="398"/>
      <c r="L62" s="398"/>
      <c r="M62" s="416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>
        <f t="shared" ref="J63:J73" si="7">+H63+I63</f>
        <v>0</v>
      </c>
      <c r="K63" s="398"/>
      <c r="L63" s="398"/>
      <c r="M63" s="416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>
        <v>6</v>
      </c>
      <c r="F64" s="146"/>
      <c r="G64" s="147">
        <v>6</v>
      </c>
      <c r="H64" s="146"/>
      <c r="I64" s="147"/>
      <c r="J64" s="91">
        <f t="shared" si="7"/>
        <v>0</v>
      </c>
      <c r="K64" s="398"/>
      <c r="L64" s="398"/>
      <c r="M64" s="416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1</v>
      </c>
      <c r="D65" s="144"/>
      <c r="E65" s="145">
        <v>2</v>
      </c>
      <c r="F65" s="146"/>
      <c r="G65" s="147">
        <v>3</v>
      </c>
      <c r="H65" s="146"/>
      <c r="I65" s="147">
        <v>1</v>
      </c>
      <c r="J65" s="91">
        <f t="shared" si="7"/>
        <v>1</v>
      </c>
      <c r="K65" s="398"/>
      <c r="L65" s="398"/>
      <c r="M65" s="416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11</v>
      </c>
      <c r="D66" s="144">
        <v>6</v>
      </c>
      <c r="E66" s="145">
        <v>43</v>
      </c>
      <c r="F66" s="146">
        <v>8</v>
      </c>
      <c r="G66" s="147">
        <v>51</v>
      </c>
      <c r="H66" s="146">
        <v>2</v>
      </c>
      <c r="I66" s="147">
        <v>8</v>
      </c>
      <c r="J66" s="91">
        <f t="shared" si="7"/>
        <v>10</v>
      </c>
      <c r="K66" s="398"/>
      <c r="L66" s="398"/>
      <c r="M66" s="416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>
        <f t="shared" si="7"/>
        <v>0</v>
      </c>
      <c r="K67" s="398"/>
      <c r="L67" s="398"/>
      <c r="M67" s="416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>
        <v>2</v>
      </c>
      <c r="C68" s="145"/>
      <c r="D68" s="144">
        <v>6</v>
      </c>
      <c r="E68" s="145">
        <v>6</v>
      </c>
      <c r="F68" s="146">
        <v>7</v>
      </c>
      <c r="G68" s="147">
        <v>6</v>
      </c>
      <c r="H68" s="146">
        <v>1</v>
      </c>
      <c r="I68" s="147"/>
      <c r="J68" s="91">
        <f t="shared" si="7"/>
        <v>1</v>
      </c>
      <c r="K68" s="398"/>
      <c r="L68" s="398"/>
      <c r="M68" s="416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>
        <v>1</v>
      </c>
      <c r="D69" s="144"/>
      <c r="E69" s="145">
        <v>195</v>
      </c>
      <c r="F69" s="146"/>
      <c r="G69" s="147">
        <v>210</v>
      </c>
      <c r="H69" s="146"/>
      <c r="I69" s="147">
        <v>15</v>
      </c>
      <c r="J69" s="91">
        <f t="shared" si="7"/>
        <v>15</v>
      </c>
      <c r="K69" s="398"/>
      <c r="L69" s="398"/>
      <c r="M69" s="416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5</v>
      </c>
      <c r="D70" s="144"/>
      <c r="E70" s="145">
        <v>55</v>
      </c>
      <c r="F70" s="146"/>
      <c r="G70" s="147">
        <v>55</v>
      </c>
      <c r="H70" s="146"/>
      <c r="I70" s="147"/>
      <c r="J70" s="91">
        <f t="shared" si="7"/>
        <v>0</v>
      </c>
      <c r="K70" s="398"/>
      <c r="L70" s="398"/>
      <c r="M70" s="416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15</v>
      </c>
      <c r="D71" s="144"/>
      <c r="E71" s="145">
        <v>38</v>
      </c>
      <c r="F71" s="146"/>
      <c r="G71" s="147">
        <v>43</v>
      </c>
      <c r="H71" s="146"/>
      <c r="I71" s="147">
        <v>5</v>
      </c>
      <c r="J71" s="91">
        <f t="shared" si="7"/>
        <v>5</v>
      </c>
      <c r="K71" s="398"/>
      <c r="L71" s="398"/>
      <c r="M71" s="416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7</v>
      </c>
      <c r="D72" s="144">
        <v>1</v>
      </c>
      <c r="E72" s="145">
        <v>17</v>
      </c>
      <c r="F72" s="146">
        <v>1</v>
      </c>
      <c r="G72" s="147">
        <v>19</v>
      </c>
      <c r="H72" s="146"/>
      <c r="I72" s="147">
        <v>2</v>
      </c>
      <c r="J72" s="91">
        <f t="shared" si="7"/>
        <v>2</v>
      </c>
      <c r="K72" s="398"/>
      <c r="L72" s="398"/>
      <c r="M72" s="405"/>
      <c r="N72" s="398"/>
      <c r="O72" s="398"/>
      <c r="P72" s="416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427"/>
      <c r="I73" s="148"/>
      <c r="J73" s="91">
        <f t="shared" si="7"/>
        <v>0</v>
      </c>
      <c r="K73" s="398"/>
      <c r="L73" s="398"/>
      <c r="M73" s="405"/>
      <c r="N73" s="398"/>
      <c r="O73" s="398"/>
      <c r="P73" s="416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2</v>
      </c>
      <c r="C74" s="151">
        <f t="shared" si="10"/>
        <v>47</v>
      </c>
      <c r="D74" s="150">
        <f t="shared" si="10"/>
        <v>32</v>
      </c>
      <c r="E74" s="151">
        <f t="shared" si="10"/>
        <v>434</v>
      </c>
      <c r="F74" s="152">
        <f t="shared" si="10"/>
        <v>36</v>
      </c>
      <c r="G74" s="153">
        <f t="shared" si="10"/>
        <v>473</v>
      </c>
      <c r="H74" s="152">
        <f t="shared" si="10"/>
        <v>4</v>
      </c>
      <c r="I74" s="153">
        <f t="shared" si="10"/>
        <v>39</v>
      </c>
      <c r="J74" s="398"/>
      <c r="K74" s="398"/>
      <c r="L74" s="398"/>
      <c r="M74" s="416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428"/>
      <c r="I75" s="428"/>
      <c r="J75" s="405"/>
      <c r="K75" s="398"/>
      <c r="L75" s="398"/>
      <c r="M75" s="416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407"/>
      <c r="I76" s="405"/>
      <c r="J76" s="398"/>
      <c r="K76" s="398"/>
      <c r="L76" s="416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443"/>
      <c r="B77" s="155" t="s">
        <v>110</v>
      </c>
      <c r="C77" s="85" t="s">
        <v>44</v>
      </c>
      <c r="D77" s="390" t="s">
        <v>45</v>
      </c>
      <c r="E77" s="156" t="s">
        <v>15</v>
      </c>
      <c r="F77" s="157" t="s">
        <v>16</v>
      </c>
      <c r="G77" s="157" t="s">
        <v>17</v>
      </c>
      <c r="H77" s="407"/>
      <c r="I77" s="407"/>
      <c r="J77" s="405"/>
      <c r="K77" s="398"/>
      <c r="L77" s="398"/>
      <c r="M77" s="416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31</v>
      </c>
      <c r="C78" s="337">
        <v>4</v>
      </c>
      <c r="D78" s="429">
        <v>27</v>
      </c>
      <c r="E78" s="430">
        <v>28</v>
      </c>
      <c r="F78" s="431">
        <v>3</v>
      </c>
      <c r="G78" s="431"/>
      <c r="H78" s="91" t="str">
        <f>CA78</f>
        <v/>
      </c>
      <c r="I78" s="407"/>
      <c r="J78" s="405"/>
      <c r="K78" s="398"/>
      <c r="L78" s="398"/>
      <c r="M78" s="416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432" t="s">
        <v>112</v>
      </c>
      <c r="B79" s="401">
        <f t="shared" si="11"/>
        <v>1</v>
      </c>
      <c r="C79" s="146"/>
      <c r="D79" s="433">
        <v>1</v>
      </c>
      <c r="E79" s="434">
        <v>1</v>
      </c>
      <c r="F79" s="404"/>
      <c r="G79" s="404"/>
      <c r="H79" s="91" t="str">
        <f t="shared" ref="H79:H85" si="13">CA79</f>
        <v/>
      </c>
      <c r="I79" s="407"/>
      <c r="J79" s="405"/>
      <c r="K79" s="398"/>
      <c r="L79" s="398"/>
      <c r="M79" s="416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401">
        <f t="shared" si="11"/>
        <v>1</v>
      </c>
      <c r="C80" s="146"/>
      <c r="D80" s="433">
        <v>1</v>
      </c>
      <c r="E80" s="434">
        <v>1</v>
      </c>
      <c r="F80" s="404"/>
      <c r="G80" s="404"/>
      <c r="H80" s="91" t="str">
        <f t="shared" si="13"/>
        <v/>
      </c>
      <c r="I80" s="407"/>
      <c r="J80" s="405"/>
      <c r="K80" s="398"/>
      <c r="L80" s="398"/>
      <c r="M80" s="416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401">
        <f t="shared" si="11"/>
        <v>10</v>
      </c>
      <c r="C81" s="146"/>
      <c r="D81" s="433">
        <v>10</v>
      </c>
      <c r="E81" s="434">
        <v>10</v>
      </c>
      <c r="F81" s="404"/>
      <c r="G81" s="404"/>
      <c r="H81" s="91" t="str">
        <f t="shared" si="13"/>
        <v/>
      </c>
      <c r="I81" s="407"/>
      <c r="J81" s="405"/>
      <c r="K81" s="398"/>
      <c r="L81" s="398"/>
      <c r="M81" s="416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401">
        <f t="shared" si="11"/>
        <v>0</v>
      </c>
      <c r="C82" s="146"/>
      <c r="D82" s="433"/>
      <c r="E82" s="434"/>
      <c r="F82" s="404"/>
      <c r="G82" s="404"/>
      <c r="H82" s="91" t="str">
        <f t="shared" si="13"/>
        <v/>
      </c>
      <c r="I82" s="422"/>
      <c r="J82" s="435"/>
      <c r="K82" s="421"/>
      <c r="L82" s="421"/>
      <c r="M82" s="436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401">
        <f t="shared" si="11"/>
        <v>0</v>
      </c>
      <c r="C83" s="146"/>
      <c r="D83" s="433"/>
      <c r="E83" s="434"/>
      <c r="F83" s="404"/>
      <c r="G83" s="404"/>
      <c r="H83" s="91" t="str">
        <f t="shared" si="13"/>
        <v/>
      </c>
      <c r="I83" s="422"/>
      <c r="J83" s="435"/>
      <c r="K83" s="421"/>
      <c r="L83" s="421"/>
      <c r="M83" s="436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161" t="s">
        <v>117</v>
      </c>
      <c r="B84" s="162">
        <f t="shared" si="11"/>
        <v>0</v>
      </c>
      <c r="C84" s="146"/>
      <c r="D84" s="433"/>
      <c r="E84" s="434"/>
      <c r="F84" s="437"/>
      <c r="G84" s="437"/>
      <c r="H84" s="91" t="str">
        <f t="shared" si="13"/>
        <v/>
      </c>
      <c r="I84" s="422"/>
      <c r="J84" s="435"/>
      <c r="K84" s="421"/>
      <c r="L84" s="421"/>
      <c r="M84" s="436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43</v>
      </c>
      <c r="C85" s="152">
        <f t="shared" si="15"/>
        <v>4</v>
      </c>
      <c r="D85" s="165">
        <f t="shared" si="15"/>
        <v>39</v>
      </c>
      <c r="E85" s="166">
        <f t="shared" si="15"/>
        <v>40</v>
      </c>
      <c r="F85" s="167">
        <f t="shared" si="15"/>
        <v>3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41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12013.033333333333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97"/>
  <sheetViews>
    <sheetView workbookViewId="0">
      <selection activeCell="A58"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s="2" customFormat="1" x14ac:dyDescent="0.2">
      <c r="A1" s="1" t="s">
        <v>0</v>
      </c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s="2" customFormat="1" x14ac:dyDescent="0.2">
      <c r="A2" s="1" t="str">
        <f>CONCATENATE("COMUNA: ",[2]NOMBRE!B2," - ","( ",[2]NOMBRE!C2,[2]NOMBRE!D2,[2]NOMBRE!E2,[2]NOMBRE!F2,[2]NOMBRE!G2," )")</f>
        <v>COMUNA: LINARES - ( 07401 )</v>
      </c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spans="1:92" s="2" customForma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BX3" s="3"/>
      <c r="BY3" s="4"/>
      <c r="BZ3" s="4"/>
      <c r="CA3" s="5"/>
      <c r="CB3" s="5"/>
      <c r="CC3" s="5"/>
      <c r="CD3" s="5"/>
      <c r="CE3" s="5"/>
      <c r="CF3" s="5"/>
      <c r="CG3" s="6"/>
      <c r="CH3" s="6"/>
      <c r="CI3" s="6"/>
      <c r="CJ3" s="6"/>
      <c r="CK3" s="6"/>
      <c r="CL3" s="6"/>
      <c r="CM3" s="6"/>
      <c r="CN3" s="6"/>
    </row>
    <row r="4" spans="1:92" s="2" customFormat="1" x14ac:dyDescent="0.2">
      <c r="A4" s="1" t="str">
        <f>CONCATENATE("MES: ",[2]NOMBRE!B6," - ","( ",[2]NOMBRE!C6,[2]NOMBRE!D6," )")</f>
        <v>MES: ENERO - ( 01 )</v>
      </c>
      <c r="BX4" s="3"/>
      <c r="BY4" s="4"/>
      <c r="BZ4" s="4"/>
      <c r="CA4" s="5"/>
      <c r="CB4" s="5"/>
      <c r="CC4" s="5"/>
      <c r="CD4" s="5"/>
      <c r="CE4" s="5"/>
      <c r="CF4" s="5"/>
      <c r="CG4" s="6"/>
      <c r="CH4" s="6"/>
      <c r="CI4" s="6"/>
      <c r="CJ4" s="6"/>
      <c r="CK4" s="6"/>
      <c r="CL4" s="6"/>
      <c r="CM4" s="6"/>
      <c r="CN4" s="6"/>
    </row>
    <row r="5" spans="1:92" s="2" customFormat="1" x14ac:dyDescent="0.2">
      <c r="A5" s="1" t="str">
        <f>CONCATENATE("AÑO: ",[2]NOMBRE!B7)</f>
        <v>AÑO: 2020</v>
      </c>
      <c r="BX5" s="3"/>
      <c r="BY5" s="4"/>
      <c r="BZ5" s="4"/>
      <c r="CA5" s="5"/>
      <c r="CB5" s="5"/>
      <c r="CC5" s="5"/>
      <c r="CD5" s="5"/>
      <c r="CE5" s="5"/>
      <c r="CF5" s="5"/>
      <c r="CG5" s="6"/>
      <c r="CH5" s="6"/>
      <c r="CI5" s="6"/>
      <c r="CJ5" s="6"/>
      <c r="CK5" s="6"/>
      <c r="CL5" s="6"/>
      <c r="CM5" s="6"/>
      <c r="CN5" s="6"/>
    </row>
    <row r="6" spans="1:92" s="2" customFormat="1" ht="15" x14ac:dyDescent="0.2">
      <c r="F6" s="7" t="s">
        <v>1</v>
      </c>
      <c r="BX6" s="3"/>
      <c r="BY6" s="4"/>
      <c r="BZ6" s="4"/>
      <c r="CA6" s="5"/>
      <c r="CB6" s="5"/>
      <c r="CC6" s="5"/>
      <c r="CD6" s="5"/>
      <c r="CE6" s="5"/>
      <c r="CF6" s="5"/>
      <c r="CG6" s="6"/>
      <c r="CH6" s="6"/>
      <c r="CI6" s="6"/>
      <c r="CJ6" s="6"/>
      <c r="CK6" s="6"/>
      <c r="CL6" s="6"/>
      <c r="CM6" s="6"/>
      <c r="CN6" s="6"/>
    </row>
    <row r="7" spans="1:92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BX7" s="3"/>
      <c r="BY7" s="4"/>
      <c r="BZ7" s="4"/>
      <c r="CA7" s="5"/>
      <c r="CB7" s="5"/>
      <c r="CC7" s="5"/>
      <c r="CD7" s="5"/>
      <c r="CE7" s="5"/>
      <c r="CF7" s="5"/>
      <c r="CG7" s="6"/>
      <c r="CH7" s="6"/>
      <c r="CI7" s="6"/>
      <c r="CJ7" s="6"/>
      <c r="CK7" s="6"/>
      <c r="CL7" s="6"/>
      <c r="CM7" s="6"/>
      <c r="CN7" s="6"/>
    </row>
    <row r="8" spans="1:92" s="2" customFormat="1" x14ac:dyDescent="0.2">
      <c r="A8" s="10" t="s">
        <v>2</v>
      </c>
      <c r="BX8" s="3"/>
      <c r="BY8" s="4"/>
      <c r="BZ8" s="4"/>
      <c r="CA8" s="5"/>
      <c r="CB8" s="5"/>
      <c r="CC8" s="5"/>
      <c r="CD8" s="5"/>
      <c r="CE8" s="5"/>
      <c r="CF8" s="5"/>
      <c r="CG8" s="6"/>
      <c r="CH8" s="6"/>
      <c r="CI8" s="6"/>
      <c r="CJ8" s="6"/>
      <c r="CK8" s="6"/>
      <c r="CL8" s="6"/>
      <c r="CM8" s="6"/>
      <c r="CN8" s="6"/>
    </row>
    <row r="9" spans="1:92" s="2" customFormat="1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118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96" t="s">
        <v>119</v>
      </c>
      <c r="AA9" s="497"/>
      <c r="AB9" s="498"/>
      <c r="BY9" s="11"/>
      <c r="BZ9" s="4"/>
      <c r="CA9" s="5"/>
      <c r="CB9" s="5"/>
      <c r="CC9" s="5"/>
      <c r="CD9" s="5"/>
      <c r="CE9" s="5"/>
      <c r="CF9" s="5"/>
      <c r="CG9" s="6"/>
      <c r="CH9" s="6"/>
      <c r="CI9" s="6"/>
      <c r="CJ9" s="6"/>
      <c r="CK9" s="6"/>
      <c r="CL9" s="6"/>
      <c r="CM9" s="6"/>
      <c r="CN9" s="6"/>
    </row>
    <row r="10" spans="1:92" s="2" customForma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9"/>
      <c r="AA10" s="500"/>
      <c r="AB10" s="501"/>
      <c r="BY10" s="11"/>
      <c r="BZ10" s="4"/>
      <c r="CA10" s="5"/>
      <c r="CB10" s="5"/>
      <c r="CC10" s="5"/>
      <c r="CD10" s="5"/>
      <c r="CE10" s="5"/>
      <c r="CF10" s="5"/>
      <c r="CG10" s="6"/>
      <c r="CH10" s="6"/>
      <c r="CI10" s="6"/>
      <c r="CJ10" s="6"/>
      <c r="CK10" s="6"/>
      <c r="CL10" s="6"/>
      <c r="CM10" s="6"/>
      <c r="CN10" s="6"/>
    </row>
    <row r="11" spans="1:92" s="2" customFormat="1" ht="21" x14ac:dyDescent="0.2">
      <c r="A11" s="478"/>
      <c r="B11" s="479"/>
      <c r="C11" s="480"/>
      <c r="D11" s="502"/>
      <c r="E11" s="502"/>
      <c r="F11" s="484"/>
      <c r="G11" s="202" t="s">
        <v>14</v>
      </c>
      <c r="H11" s="13" t="s">
        <v>15</v>
      </c>
      <c r="I11" s="13" t="s">
        <v>16</v>
      </c>
      <c r="J11" s="203" t="s">
        <v>17</v>
      </c>
      <c r="K11" s="202" t="s">
        <v>14</v>
      </c>
      <c r="L11" s="13" t="s">
        <v>15</v>
      </c>
      <c r="M11" s="13" t="s">
        <v>16</v>
      </c>
      <c r="N11" s="13" t="s">
        <v>17</v>
      </c>
      <c r="O11" s="203" t="s">
        <v>18</v>
      </c>
      <c r="P11" s="202" t="s">
        <v>14</v>
      </c>
      <c r="Q11" s="13" t="s">
        <v>15</v>
      </c>
      <c r="R11" s="13" t="s">
        <v>19</v>
      </c>
      <c r="S11" s="13" t="s">
        <v>17</v>
      </c>
      <c r="T11" s="203" t="s">
        <v>18</v>
      </c>
      <c r="U11" s="202" t="s">
        <v>14</v>
      </c>
      <c r="V11" s="13" t="s">
        <v>15</v>
      </c>
      <c r="W11" s="13" t="s">
        <v>16</v>
      </c>
      <c r="X11" s="13" t="s">
        <v>17</v>
      </c>
      <c r="Y11" s="203" t="s">
        <v>18</v>
      </c>
      <c r="Z11" s="178" t="s">
        <v>14</v>
      </c>
      <c r="AA11" s="179" t="s">
        <v>20</v>
      </c>
      <c r="AB11" s="180" t="s">
        <v>21</v>
      </c>
      <c r="BY11" s="11"/>
      <c r="BZ11" s="4"/>
      <c r="CA11" s="5"/>
      <c r="CB11" s="5"/>
      <c r="CC11" s="5"/>
      <c r="CD11" s="5"/>
      <c r="CE11" s="5"/>
      <c r="CF11" s="5"/>
      <c r="CG11" s="6"/>
      <c r="CH11" s="6"/>
      <c r="CI11" s="6"/>
      <c r="CJ11" s="6"/>
      <c r="CK11" s="6"/>
      <c r="CL11" s="6"/>
      <c r="CM11" s="6"/>
      <c r="CN11" s="6"/>
    </row>
    <row r="12" spans="1:92" s="2" customFormat="1" x14ac:dyDescent="0.2">
      <c r="A12" s="201" t="s">
        <v>22</v>
      </c>
      <c r="B12" s="17">
        <f t="shared" ref="B12:Y12" si="0">SUM(B13:B16)</f>
        <v>6</v>
      </c>
      <c r="C12" s="18">
        <f t="shared" si="0"/>
        <v>6</v>
      </c>
      <c r="D12" s="19">
        <f t="shared" si="0"/>
        <v>6</v>
      </c>
      <c r="E12" s="19">
        <f t="shared" si="0"/>
        <v>1440</v>
      </c>
      <c r="F12" s="20">
        <f t="shared" si="0"/>
        <v>1440</v>
      </c>
      <c r="G12" s="21">
        <f t="shared" si="0"/>
        <v>696</v>
      </c>
      <c r="H12" s="19">
        <f t="shared" si="0"/>
        <v>696</v>
      </c>
      <c r="I12" s="19">
        <f t="shared" si="0"/>
        <v>0</v>
      </c>
      <c r="J12" s="20">
        <f t="shared" si="0"/>
        <v>0</v>
      </c>
      <c r="K12" s="21">
        <f t="shared" si="0"/>
        <v>636.15</v>
      </c>
      <c r="L12" s="19">
        <f t="shared" si="0"/>
        <v>520.48</v>
      </c>
      <c r="M12" s="19">
        <f t="shared" si="0"/>
        <v>0</v>
      </c>
      <c r="N12" s="19">
        <f t="shared" si="0"/>
        <v>0</v>
      </c>
      <c r="O12" s="20">
        <f t="shared" si="0"/>
        <v>115.67</v>
      </c>
      <c r="P12" s="21">
        <f t="shared" si="0"/>
        <v>485.56</v>
      </c>
      <c r="Q12" s="19">
        <f t="shared" si="0"/>
        <v>183.66</v>
      </c>
      <c r="R12" s="19">
        <f t="shared" si="0"/>
        <v>176.6</v>
      </c>
      <c r="S12" s="19">
        <f t="shared" si="0"/>
        <v>10.63</v>
      </c>
      <c r="T12" s="20">
        <f t="shared" si="0"/>
        <v>114.67</v>
      </c>
      <c r="U12" s="21">
        <f t="shared" si="0"/>
        <v>101.71</v>
      </c>
      <c r="V12" s="19">
        <f t="shared" si="0"/>
        <v>78.710000000000008</v>
      </c>
      <c r="W12" s="19">
        <f t="shared" si="0"/>
        <v>0</v>
      </c>
      <c r="X12" s="19">
        <f t="shared" si="0"/>
        <v>0</v>
      </c>
      <c r="Y12" s="20">
        <f t="shared" si="0"/>
        <v>23</v>
      </c>
      <c r="Z12" s="181">
        <f>SUM(AA12:AB12)</f>
        <v>181.70999999999998</v>
      </c>
      <c r="AA12" s="182">
        <f>SUM(AA13:AA16)</f>
        <v>143.13</v>
      </c>
      <c r="AB12" s="183">
        <f>SUM(AB13:AB16)</f>
        <v>38.58</v>
      </c>
      <c r="BY12" s="11"/>
      <c r="BZ12" s="4"/>
      <c r="CA12" s="5"/>
      <c r="CB12" s="5"/>
      <c r="CC12" s="5"/>
      <c r="CD12" s="5"/>
      <c r="CE12" s="5"/>
      <c r="CF12" s="5"/>
      <c r="CG12" s="6"/>
      <c r="CH12" s="6"/>
      <c r="CI12" s="6"/>
      <c r="CJ12" s="6"/>
      <c r="CK12" s="6"/>
      <c r="CL12" s="6"/>
      <c r="CM12" s="6"/>
      <c r="CN12" s="6"/>
    </row>
    <row r="13" spans="1:92" s="2" customFormat="1" x14ac:dyDescent="0.2">
      <c r="A13" s="23" t="s">
        <v>23</v>
      </c>
      <c r="B13" s="190">
        <v>5</v>
      </c>
      <c r="C13" s="191">
        <v>5</v>
      </c>
      <c r="D13" s="191">
        <v>5</v>
      </c>
      <c r="E13" s="191">
        <v>696</v>
      </c>
      <c r="F13" s="191">
        <v>696</v>
      </c>
      <c r="G13" s="24">
        <f>SUM(H13:J13)</f>
        <v>696</v>
      </c>
      <c r="H13" s="192">
        <v>696</v>
      </c>
      <c r="I13" s="191">
        <v>0</v>
      </c>
      <c r="J13" s="191">
        <v>0</v>
      </c>
      <c r="K13" s="25">
        <f>SUM(L13:O13)</f>
        <v>426.5</v>
      </c>
      <c r="L13" s="192">
        <v>345.83</v>
      </c>
      <c r="M13" s="191">
        <v>0</v>
      </c>
      <c r="N13" s="26">
        <v>0</v>
      </c>
      <c r="O13" s="193">
        <v>80.67</v>
      </c>
      <c r="P13" s="25">
        <f>SUM(Q13:T13)</f>
        <v>338.86</v>
      </c>
      <c r="Q13" s="192">
        <v>65.63</v>
      </c>
      <c r="R13" s="191">
        <v>176.6</v>
      </c>
      <c r="S13" s="26">
        <v>10.63</v>
      </c>
      <c r="T13" s="193">
        <v>86</v>
      </c>
      <c r="U13" s="25">
        <f>SUM(V13:Y13)</f>
        <v>28.58</v>
      </c>
      <c r="V13" s="192">
        <v>18.579999999999998</v>
      </c>
      <c r="W13" s="191">
        <v>0</v>
      </c>
      <c r="X13" s="26">
        <v>0</v>
      </c>
      <c r="Y13" s="193">
        <v>10</v>
      </c>
      <c r="Z13" s="25">
        <f>SUM(AA13:AB13)</f>
        <v>147.80000000000001</v>
      </c>
      <c r="AA13" s="194">
        <v>116.8</v>
      </c>
      <c r="AB13" s="27">
        <v>31</v>
      </c>
      <c r="BY13" s="11"/>
      <c r="BZ13" s="4"/>
      <c r="CA13" s="5"/>
      <c r="CB13" s="5"/>
      <c r="CC13" s="5"/>
      <c r="CD13" s="5"/>
      <c r="CE13" s="5"/>
      <c r="CF13" s="5"/>
      <c r="CG13" s="6"/>
      <c r="CH13" s="6"/>
      <c r="CI13" s="6"/>
      <c r="CJ13" s="6"/>
      <c r="CK13" s="6"/>
      <c r="CL13" s="6"/>
      <c r="CM13" s="6"/>
      <c r="CN13" s="6"/>
    </row>
    <row r="14" spans="1:92" s="2" customFormat="1" x14ac:dyDescent="0.2">
      <c r="A14" s="184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/>
      <c r="I14" s="30"/>
      <c r="J14" s="30"/>
      <c r="K14" s="185">
        <f>SUM(L14:O14)</f>
        <v>209.65</v>
      </c>
      <c r="L14" s="32">
        <v>174.65</v>
      </c>
      <c r="M14" s="30"/>
      <c r="N14" s="34"/>
      <c r="O14" s="35">
        <v>35</v>
      </c>
      <c r="P14" s="185">
        <f>SUM(Q14:T14)</f>
        <v>146.69999999999999</v>
      </c>
      <c r="Q14" s="32">
        <v>118.03</v>
      </c>
      <c r="R14" s="30"/>
      <c r="S14" s="34"/>
      <c r="T14" s="35">
        <v>28.67</v>
      </c>
      <c r="U14" s="185">
        <f>SUM(V14:Y14)</f>
        <v>73.13</v>
      </c>
      <c r="V14" s="32">
        <v>60.13</v>
      </c>
      <c r="W14" s="30"/>
      <c r="X14" s="34"/>
      <c r="Y14" s="35">
        <v>13</v>
      </c>
      <c r="Z14" s="185">
        <f>SUM(AA14:AB14)</f>
        <v>33.909999999999997</v>
      </c>
      <c r="AA14" s="36">
        <v>26.33</v>
      </c>
      <c r="AB14" s="37">
        <v>7.58</v>
      </c>
      <c r="BY14" s="11"/>
      <c r="BZ14" s="4"/>
      <c r="CA14" s="5"/>
      <c r="CB14" s="5"/>
      <c r="CC14" s="5"/>
      <c r="CD14" s="5"/>
      <c r="CE14" s="5"/>
      <c r="CF14" s="5"/>
      <c r="CG14" s="6"/>
      <c r="CH14" s="6"/>
      <c r="CI14" s="6"/>
      <c r="CJ14" s="6"/>
      <c r="CK14" s="6"/>
      <c r="CL14" s="6"/>
      <c r="CM14" s="6"/>
      <c r="CN14" s="6"/>
    </row>
    <row r="15" spans="1:92" s="2" customFormat="1" x14ac:dyDescent="0.2">
      <c r="A15" s="38" t="s">
        <v>25</v>
      </c>
      <c r="B15" s="29"/>
      <c r="C15" s="30"/>
      <c r="D15" s="30"/>
      <c r="E15" s="30"/>
      <c r="F15" s="30"/>
      <c r="G15" s="185">
        <f>SUM(H15:J15)</f>
        <v>0</v>
      </c>
      <c r="H15" s="32"/>
      <c r="I15" s="30"/>
      <c r="J15" s="30"/>
      <c r="K15" s="185">
        <f>SUM(L15:O15)</f>
        <v>0</v>
      </c>
      <c r="L15" s="32"/>
      <c r="M15" s="30"/>
      <c r="N15" s="34"/>
      <c r="O15" s="35"/>
      <c r="P15" s="185">
        <f>SUM(Q15:T15)</f>
        <v>0</v>
      </c>
      <c r="Q15" s="32"/>
      <c r="R15" s="30"/>
      <c r="S15" s="34"/>
      <c r="T15" s="35"/>
      <c r="U15" s="185">
        <f>SUM(V15:Y15)</f>
        <v>0</v>
      </c>
      <c r="V15" s="32"/>
      <c r="W15" s="30"/>
      <c r="X15" s="34"/>
      <c r="Y15" s="35"/>
      <c r="Z15" s="185">
        <f>SUM(AA15:AB15)</f>
        <v>0</v>
      </c>
      <c r="AA15" s="36"/>
      <c r="AB15" s="37"/>
      <c r="BY15" s="11"/>
      <c r="BZ15" s="4"/>
      <c r="CA15" s="5"/>
      <c r="CB15" s="5"/>
      <c r="CC15" s="5"/>
      <c r="CD15" s="5"/>
      <c r="CE15" s="5"/>
      <c r="CF15" s="5"/>
      <c r="CG15" s="6"/>
      <c r="CH15" s="6"/>
      <c r="CI15" s="6"/>
      <c r="CJ15" s="6"/>
      <c r="CK15" s="6"/>
      <c r="CL15" s="6"/>
      <c r="CM15" s="6"/>
      <c r="CN15" s="6"/>
    </row>
    <row r="16" spans="1:92" s="2" customForma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Y16" s="11"/>
      <c r="BZ16" s="4"/>
      <c r="CA16" s="5"/>
      <c r="CB16" s="5"/>
      <c r="CC16" s="5"/>
      <c r="CD16" s="5"/>
      <c r="CE16" s="5"/>
      <c r="CF16" s="5"/>
      <c r="CG16" s="6"/>
      <c r="CH16" s="6"/>
      <c r="CI16" s="6"/>
      <c r="CJ16" s="6"/>
      <c r="CK16" s="6"/>
      <c r="CL16" s="6"/>
      <c r="CM16" s="6"/>
      <c r="CN16" s="6"/>
    </row>
    <row r="17" spans="1:92" s="2" customFormat="1" x14ac:dyDescent="0.2">
      <c r="A17" s="10" t="s">
        <v>27</v>
      </c>
      <c r="B17" s="50"/>
      <c r="C17" s="218"/>
      <c r="D17" s="218"/>
      <c r="E17" s="218"/>
      <c r="F17" s="218"/>
      <c r="G17" s="50"/>
      <c r="H17" s="219"/>
      <c r="I17" s="53"/>
      <c r="J17" s="54"/>
      <c r="K17" s="55"/>
      <c r="L17" s="55"/>
      <c r="BX17" s="3"/>
      <c r="BY17" s="4"/>
      <c r="BZ17" s="4"/>
      <c r="CA17" s="5"/>
      <c r="CB17" s="5"/>
      <c r="CC17" s="5"/>
      <c r="CD17" s="5"/>
      <c r="CE17" s="5"/>
      <c r="CF17" s="5"/>
      <c r="CG17" s="6"/>
      <c r="CH17" s="6"/>
      <c r="CI17" s="6"/>
      <c r="CJ17" s="6"/>
      <c r="CK17" s="6"/>
      <c r="CL17" s="6"/>
      <c r="CM17" s="6"/>
      <c r="CN17" s="6"/>
    </row>
    <row r="18" spans="1:92" s="2" customFormat="1" ht="31.5" x14ac:dyDescent="0.2">
      <c r="A18" s="205" t="s">
        <v>28</v>
      </c>
      <c r="B18" s="199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20"/>
      <c r="I18" s="218"/>
      <c r="J18" s="218"/>
      <c r="K18" s="221"/>
      <c r="L18" s="221"/>
      <c r="BX18" s="3"/>
      <c r="BY18" s="4"/>
      <c r="BZ18" s="4"/>
      <c r="CA18" s="5"/>
      <c r="CB18" s="5"/>
      <c r="CC18" s="5"/>
      <c r="CD18" s="5"/>
      <c r="CE18" s="5"/>
      <c r="CF18" s="5"/>
      <c r="CG18" s="6"/>
      <c r="CH18" s="6"/>
      <c r="CI18" s="6"/>
      <c r="CJ18" s="6"/>
      <c r="CK18" s="6"/>
      <c r="CL18" s="6"/>
      <c r="CM18" s="6"/>
      <c r="CN18" s="6"/>
    </row>
    <row r="19" spans="1:92" s="2" customFormat="1" x14ac:dyDescent="0.2">
      <c r="A19" s="63" t="s">
        <v>35</v>
      </c>
      <c r="B19" s="64">
        <f>SUM(C19:G19)</f>
        <v>8</v>
      </c>
      <c r="C19" s="65"/>
      <c r="D19" s="66"/>
      <c r="E19" s="66">
        <v>8</v>
      </c>
      <c r="F19" s="66"/>
      <c r="G19" s="67"/>
      <c r="H19" s="222"/>
      <c r="I19" s="218"/>
      <c r="J19" s="218"/>
      <c r="K19" s="221"/>
      <c r="L19" s="221"/>
      <c r="BX19" s="3"/>
      <c r="BY19" s="4"/>
      <c r="BZ19" s="4"/>
      <c r="CA19" s="5"/>
      <c r="CB19" s="5"/>
      <c r="CC19" s="5"/>
      <c r="CD19" s="5"/>
      <c r="CE19" s="5"/>
      <c r="CF19" s="5"/>
      <c r="CG19" s="6"/>
      <c r="CH19" s="6"/>
      <c r="CI19" s="6"/>
      <c r="CJ19" s="6"/>
      <c r="CK19" s="6"/>
      <c r="CL19" s="6"/>
      <c r="CM19" s="6"/>
      <c r="CN19" s="6"/>
    </row>
    <row r="20" spans="1:92" s="2" customFormat="1" x14ac:dyDescent="0.2">
      <c r="A20" s="223" t="s">
        <v>36</v>
      </c>
      <c r="B20" s="224">
        <f>SUM(C20:G20)</f>
        <v>246</v>
      </c>
      <c r="C20" s="225"/>
      <c r="D20" s="226"/>
      <c r="E20" s="226">
        <v>246</v>
      </c>
      <c r="F20" s="226"/>
      <c r="G20" s="227"/>
      <c r="H20" s="222"/>
      <c r="I20" s="218"/>
      <c r="J20" s="218"/>
      <c r="K20" s="221"/>
      <c r="L20" s="221"/>
      <c r="BX20" s="3"/>
      <c r="BY20" s="4"/>
      <c r="BZ20" s="4"/>
      <c r="CA20" s="5"/>
      <c r="CB20" s="5"/>
      <c r="CC20" s="5"/>
      <c r="CD20" s="5"/>
      <c r="CE20" s="5"/>
      <c r="CF20" s="5"/>
      <c r="CG20" s="6"/>
      <c r="CH20" s="6"/>
      <c r="CI20" s="6"/>
      <c r="CJ20" s="6"/>
      <c r="CK20" s="6"/>
      <c r="CL20" s="6"/>
      <c r="CM20" s="6"/>
      <c r="CN20" s="6"/>
    </row>
    <row r="21" spans="1:92" s="2" customFormat="1" x14ac:dyDescent="0.2">
      <c r="A21" s="223" t="s">
        <v>37</v>
      </c>
      <c r="B21" s="224">
        <f>SUM(C21:G21)</f>
        <v>246</v>
      </c>
      <c r="C21" s="225"/>
      <c r="D21" s="226"/>
      <c r="E21" s="226">
        <v>246</v>
      </c>
      <c r="F21" s="226"/>
      <c r="G21" s="227"/>
      <c r="H21" s="222"/>
      <c r="I21" s="218"/>
      <c r="J21" s="218"/>
      <c r="K21" s="221"/>
      <c r="L21" s="221"/>
      <c r="BX21" s="3"/>
      <c r="BY21" s="4"/>
      <c r="BZ21" s="4"/>
      <c r="CA21" s="5"/>
      <c r="CB21" s="5"/>
      <c r="CC21" s="5"/>
      <c r="CD21" s="5"/>
      <c r="CE21" s="5"/>
      <c r="CF21" s="5"/>
      <c r="CG21" s="6"/>
      <c r="CH21" s="6"/>
      <c r="CI21" s="6"/>
      <c r="CJ21" s="6"/>
      <c r="CK21" s="6"/>
      <c r="CL21" s="6"/>
      <c r="CM21" s="6"/>
      <c r="CN21" s="6"/>
    </row>
    <row r="22" spans="1:92" s="2" customFormat="1" x14ac:dyDescent="0.2">
      <c r="A22" s="223" t="s">
        <v>38</v>
      </c>
      <c r="B22" s="224">
        <f>SUM(C22:G22)</f>
        <v>246</v>
      </c>
      <c r="C22" s="225"/>
      <c r="D22" s="226"/>
      <c r="E22" s="226">
        <v>246</v>
      </c>
      <c r="F22" s="226"/>
      <c r="G22" s="227"/>
      <c r="H22" s="222"/>
      <c r="I22" s="218"/>
      <c r="J22" s="228"/>
      <c r="K22" s="221"/>
      <c r="L22" s="221"/>
      <c r="BX22" s="3"/>
      <c r="BY22" s="4"/>
      <c r="BZ22" s="4"/>
      <c r="CA22" s="5"/>
      <c r="CB22" s="5"/>
      <c r="CC22" s="5"/>
      <c r="CD22" s="5"/>
      <c r="CE22" s="5"/>
      <c r="CF22" s="5"/>
      <c r="CG22" s="6"/>
      <c r="CH22" s="6"/>
      <c r="CI22" s="6"/>
      <c r="CJ22" s="6"/>
      <c r="CK22" s="6"/>
      <c r="CL22" s="6"/>
      <c r="CM22" s="6"/>
      <c r="CN22" s="6"/>
    </row>
    <row r="23" spans="1:92" s="2" customFormat="1" x14ac:dyDescent="0.2">
      <c r="A23" s="187" t="s">
        <v>39</v>
      </c>
      <c r="B23" s="76">
        <f>SUM(C23:G23)</f>
        <v>246</v>
      </c>
      <c r="C23" s="209"/>
      <c r="D23" s="210"/>
      <c r="E23" s="210">
        <v>246</v>
      </c>
      <c r="F23" s="210"/>
      <c r="G23" s="211"/>
      <c r="H23" s="222"/>
      <c r="I23" s="218"/>
      <c r="J23" s="218"/>
      <c r="K23" s="221"/>
      <c r="L23" s="221"/>
      <c r="BX23" s="3"/>
      <c r="BY23" s="4"/>
      <c r="BZ23" s="4"/>
      <c r="CA23" s="5"/>
      <c r="CB23" s="5"/>
      <c r="CC23" s="5"/>
      <c r="CD23" s="5"/>
      <c r="CE23" s="5"/>
      <c r="CF23" s="5"/>
      <c r="CG23" s="6"/>
      <c r="CH23" s="6"/>
      <c r="CI23" s="6"/>
      <c r="CJ23" s="6"/>
      <c r="CK23" s="6"/>
      <c r="CL23" s="6"/>
      <c r="CM23" s="6"/>
      <c r="CN23" s="6"/>
    </row>
    <row r="24" spans="1:92" s="2" customFormat="1" x14ac:dyDescent="0.2">
      <c r="A24" s="229" t="s">
        <v>40</v>
      </c>
      <c r="B24" s="230"/>
      <c r="C24" s="228"/>
      <c r="D24" s="230"/>
      <c r="E24" s="230"/>
      <c r="BX24" s="3"/>
      <c r="BY24" s="4"/>
      <c r="BZ24" s="4"/>
      <c r="CA24" s="5"/>
      <c r="CB24" s="5"/>
      <c r="CC24" s="5"/>
      <c r="CD24" s="5"/>
      <c r="CE24" s="5"/>
      <c r="CF24" s="5"/>
      <c r="CG24" s="6"/>
      <c r="CH24" s="6"/>
      <c r="CI24" s="6"/>
      <c r="CJ24" s="6"/>
      <c r="CK24" s="6"/>
      <c r="CL24" s="6"/>
      <c r="CM24" s="6"/>
      <c r="CN24" s="6"/>
    </row>
    <row r="25" spans="1:92" s="2" customFormat="1" x14ac:dyDescent="0.2">
      <c r="A25" s="10" t="s">
        <v>41</v>
      </c>
      <c r="B25" s="54"/>
      <c r="C25" s="231"/>
      <c r="D25" s="231"/>
      <c r="E25" s="231"/>
      <c r="F25" s="231"/>
      <c r="G25" s="231"/>
      <c r="H25" s="231"/>
      <c r="I25" s="232"/>
      <c r="J25" s="232"/>
      <c r="K25" s="230"/>
      <c r="L25" s="230"/>
      <c r="BX25" s="3"/>
      <c r="BY25" s="4"/>
      <c r="BZ25" s="4"/>
      <c r="CA25" s="5"/>
      <c r="CB25" s="5"/>
      <c r="CC25" s="5"/>
      <c r="CD25" s="5"/>
      <c r="CE25" s="5"/>
      <c r="CF25" s="5"/>
      <c r="CG25" s="6"/>
      <c r="CH25" s="6"/>
      <c r="CI25" s="6"/>
      <c r="CJ25" s="6"/>
      <c r="CK25" s="6"/>
      <c r="CL25" s="6"/>
      <c r="CM25" s="6"/>
      <c r="CN25" s="6"/>
    </row>
    <row r="26" spans="1:92" s="2" customForma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Y26" s="3"/>
      <c r="BZ26" s="4"/>
      <c r="CA26" s="5"/>
      <c r="CB26" s="5"/>
      <c r="CC26" s="5"/>
      <c r="CD26" s="5"/>
      <c r="CE26" s="5"/>
      <c r="CF26" s="5"/>
      <c r="CG26" s="6"/>
      <c r="CH26" s="6"/>
      <c r="CI26" s="6"/>
      <c r="CJ26" s="6"/>
      <c r="CK26" s="6"/>
      <c r="CL26" s="6"/>
      <c r="CM26" s="6"/>
      <c r="CN26" s="6"/>
    </row>
    <row r="27" spans="1:92" s="2" customFormat="1" ht="21" x14ac:dyDescent="0.2">
      <c r="A27" s="473"/>
      <c r="B27" s="488"/>
      <c r="C27" s="485"/>
      <c r="D27" s="85" t="s">
        <v>44</v>
      </c>
      <c r="E27" s="200" t="s">
        <v>45</v>
      </c>
      <c r="F27" s="207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BY27" s="4"/>
      <c r="BZ27" s="4"/>
      <c r="CA27" s="5"/>
      <c r="CB27" s="5"/>
      <c r="CC27" s="5"/>
      <c r="CD27" s="5"/>
      <c r="CE27" s="5"/>
      <c r="CF27" s="5"/>
      <c r="CG27" s="6"/>
      <c r="CH27" s="6"/>
      <c r="CI27" s="6"/>
      <c r="CJ27" s="6"/>
      <c r="CK27" s="6"/>
      <c r="CL27" s="6"/>
      <c r="CM27" s="6"/>
      <c r="CN27" s="6"/>
    </row>
    <row r="28" spans="1:92" s="2" customFormat="1" x14ac:dyDescent="0.2">
      <c r="A28" s="464" t="s">
        <v>36</v>
      </c>
      <c r="B28" s="465"/>
      <c r="C28" s="213">
        <f t="shared" ref="C28:C34" si="1">SUM(D28:E28)</f>
        <v>31</v>
      </c>
      <c r="D28" s="90"/>
      <c r="E28" s="233">
        <v>31</v>
      </c>
      <c r="F28" s="212"/>
      <c r="G28" s="234">
        <v>15</v>
      </c>
      <c r="H28" s="234">
        <v>16</v>
      </c>
      <c r="I28" s="234"/>
      <c r="J28" s="234"/>
      <c r="K28" s="234"/>
      <c r="L28" s="91" t="str">
        <f>CA28</f>
        <v/>
      </c>
      <c r="BV28" s="3"/>
      <c r="BW28" s="4"/>
      <c r="BX28" s="4"/>
      <c r="BY28" s="4"/>
      <c r="BZ28" s="4"/>
      <c r="CA28" s="92" t="str">
        <f>IF(CG28=1," * La Suma de Personas por Origen de Derivación no puede ser Mayor a la suma de Personas por Edad. ","")</f>
        <v/>
      </c>
      <c r="CB28" s="5"/>
      <c r="CC28" s="5"/>
      <c r="CD28" s="5"/>
      <c r="CE28" s="5"/>
      <c r="CF28" s="5"/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s="2" customFormat="1" x14ac:dyDescent="0.2">
      <c r="A29" s="494" t="s">
        <v>37</v>
      </c>
      <c r="B29" s="467"/>
      <c r="C29" s="213">
        <f t="shared" si="1"/>
        <v>37</v>
      </c>
      <c r="D29" s="234"/>
      <c r="E29" s="233">
        <v>37</v>
      </c>
      <c r="F29" s="212"/>
      <c r="G29" s="234">
        <v>17</v>
      </c>
      <c r="H29" s="234">
        <v>20</v>
      </c>
      <c r="I29" s="234"/>
      <c r="J29" s="234"/>
      <c r="K29" s="234"/>
      <c r="L29" s="91" t="str">
        <f t="shared" ref="L29:L34" si="2">CA29</f>
        <v/>
      </c>
      <c r="BV29" s="3"/>
      <c r="BW29" s="4"/>
      <c r="BX29" s="4"/>
      <c r="BY29" s="4"/>
      <c r="BZ29" s="4"/>
      <c r="CA29" s="92" t="str">
        <f t="shared" ref="CA29:CA34" si="3">IF(CG29=1," * La Suma de Personas por Origen de Derivación no puede ser Mayor a la suma de Personas por Edad. ","")</f>
        <v/>
      </c>
      <c r="CB29" s="5"/>
      <c r="CC29" s="5"/>
      <c r="CD29" s="5"/>
      <c r="CE29" s="5"/>
      <c r="CF29" s="5"/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s="2" customFormat="1" x14ac:dyDescent="0.2">
      <c r="A30" s="494" t="s">
        <v>38</v>
      </c>
      <c r="B30" s="467"/>
      <c r="C30" s="213">
        <f t="shared" si="1"/>
        <v>244</v>
      </c>
      <c r="D30" s="234"/>
      <c r="E30" s="233">
        <v>244</v>
      </c>
      <c r="F30" s="212"/>
      <c r="G30" s="234">
        <v>127</v>
      </c>
      <c r="H30" s="234">
        <v>117</v>
      </c>
      <c r="I30" s="234"/>
      <c r="J30" s="234"/>
      <c r="K30" s="234"/>
      <c r="L30" s="91" t="str">
        <f t="shared" si="2"/>
        <v/>
      </c>
      <c r="BV30" s="3"/>
      <c r="BW30" s="4"/>
      <c r="BX30" s="4"/>
      <c r="BY30" s="4"/>
      <c r="BZ30" s="4"/>
      <c r="CA30" s="92" t="str">
        <f t="shared" si="3"/>
        <v/>
      </c>
      <c r="CB30" s="5"/>
      <c r="CC30" s="5"/>
      <c r="CD30" s="5"/>
      <c r="CE30" s="5"/>
      <c r="CF30" s="5"/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s="2" customFormat="1" x14ac:dyDescent="0.2">
      <c r="A31" s="468" t="s">
        <v>39</v>
      </c>
      <c r="B31" s="469"/>
      <c r="C31" s="94">
        <f t="shared" si="1"/>
        <v>29</v>
      </c>
      <c r="D31" s="95"/>
      <c r="E31" s="96">
        <v>29</v>
      </c>
      <c r="F31" s="97"/>
      <c r="G31" s="95">
        <v>12</v>
      </c>
      <c r="H31" s="95">
        <v>17</v>
      </c>
      <c r="I31" s="95"/>
      <c r="J31" s="95"/>
      <c r="K31" s="95"/>
      <c r="L31" s="91" t="str">
        <f t="shared" si="2"/>
        <v/>
      </c>
      <c r="BV31" s="3"/>
      <c r="BW31" s="4"/>
      <c r="BX31" s="4"/>
      <c r="BY31" s="4"/>
      <c r="BZ31" s="4"/>
      <c r="CA31" s="92" t="str">
        <f t="shared" si="3"/>
        <v/>
      </c>
      <c r="CB31" s="5"/>
      <c r="CC31" s="5"/>
      <c r="CD31" s="5"/>
      <c r="CE31" s="5"/>
      <c r="CF31" s="5"/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s="2" customFormat="1" x14ac:dyDescent="0.2">
      <c r="A32" s="470" t="s">
        <v>52</v>
      </c>
      <c r="B32" s="98" t="s">
        <v>53</v>
      </c>
      <c r="C32" s="213">
        <f t="shared" si="1"/>
        <v>0</v>
      </c>
      <c r="D32" s="234"/>
      <c r="E32" s="233">
        <v>0</v>
      </c>
      <c r="F32" s="212"/>
      <c r="G32" s="234"/>
      <c r="H32" s="234"/>
      <c r="I32" s="234"/>
      <c r="J32" s="234"/>
      <c r="K32" s="234"/>
      <c r="L32" s="91" t="str">
        <f t="shared" si="2"/>
        <v/>
      </c>
      <c r="BV32" s="3"/>
      <c r="BW32" s="4"/>
      <c r="BX32" s="4"/>
      <c r="BY32" s="4"/>
      <c r="BZ32" s="4"/>
      <c r="CA32" s="92" t="str">
        <f t="shared" si="3"/>
        <v/>
      </c>
      <c r="CB32" s="5"/>
      <c r="CC32" s="5"/>
      <c r="CD32" s="5"/>
      <c r="CE32" s="5"/>
      <c r="CF32" s="5"/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s="2" customFormat="1" x14ac:dyDescent="0.2">
      <c r="A33" s="495"/>
      <c r="B33" s="204" t="s">
        <v>54</v>
      </c>
      <c r="C33" s="187">
        <f t="shared" si="1"/>
        <v>0</v>
      </c>
      <c r="D33" s="195"/>
      <c r="E33" s="196">
        <v>0</v>
      </c>
      <c r="F33" s="188"/>
      <c r="G33" s="195"/>
      <c r="H33" s="195"/>
      <c r="I33" s="195"/>
      <c r="J33" s="195"/>
      <c r="K33" s="195"/>
      <c r="L33" s="91" t="str">
        <f t="shared" si="2"/>
        <v/>
      </c>
      <c r="BV33" s="3"/>
      <c r="BW33" s="4"/>
      <c r="BX33" s="4"/>
      <c r="BY33" s="4"/>
      <c r="BZ33" s="4"/>
      <c r="CA33" s="92" t="str">
        <f t="shared" si="3"/>
        <v/>
      </c>
      <c r="CB33" s="5"/>
      <c r="CC33" s="5"/>
      <c r="CD33" s="5"/>
      <c r="CE33" s="5"/>
      <c r="CF33" s="5"/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s="2" customFormat="1" x14ac:dyDescent="0.2">
      <c r="A34" s="490" t="s">
        <v>55</v>
      </c>
      <c r="B34" s="491"/>
      <c r="C34" s="187">
        <f t="shared" si="1"/>
        <v>3</v>
      </c>
      <c r="D34" s="195"/>
      <c r="E34" s="196">
        <v>3</v>
      </c>
      <c r="F34" s="188"/>
      <c r="G34" s="195">
        <v>3</v>
      </c>
      <c r="H34" s="195"/>
      <c r="I34" s="195"/>
      <c r="J34" s="195"/>
      <c r="K34" s="195"/>
      <c r="L34" s="91" t="str">
        <f t="shared" si="2"/>
        <v/>
      </c>
      <c r="BV34" s="3"/>
      <c r="BW34" s="4"/>
      <c r="BX34" s="4"/>
      <c r="BY34" s="4"/>
      <c r="BZ34" s="4"/>
      <c r="CA34" s="92" t="str">
        <f t="shared" si="3"/>
        <v/>
      </c>
      <c r="CB34" s="5"/>
      <c r="CC34" s="5"/>
      <c r="CD34" s="5"/>
      <c r="CE34" s="5"/>
      <c r="CF34" s="5"/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s="2" customFormat="1" x14ac:dyDescent="0.2">
      <c r="A35" s="235" t="s">
        <v>56</v>
      </c>
      <c r="B35" s="221"/>
      <c r="C35" s="102"/>
      <c r="D35" s="236"/>
      <c r="E35" s="236"/>
      <c r="F35" s="236"/>
      <c r="G35" s="236"/>
      <c r="H35" s="236"/>
      <c r="I35" s="236"/>
      <c r="J35" s="236"/>
      <c r="K35" s="236"/>
      <c r="L35" s="236"/>
      <c r="M35" s="237"/>
      <c r="BX35" s="3"/>
      <c r="BY35" s="4"/>
      <c r="BZ35" s="4"/>
      <c r="CA35" s="5"/>
      <c r="CB35" s="5"/>
      <c r="CC35" s="5"/>
      <c r="CD35" s="5"/>
      <c r="CE35" s="5"/>
      <c r="CF35" s="5"/>
      <c r="CG35" s="6"/>
      <c r="CH35" s="6"/>
      <c r="CI35" s="6"/>
      <c r="CJ35" s="6"/>
      <c r="CK35" s="6"/>
      <c r="CL35" s="6"/>
      <c r="CM35" s="6"/>
      <c r="CN35" s="6"/>
    </row>
    <row r="36" spans="1:92" s="2" customFormat="1" x14ac:dyDescent="0.2">
      <c r="A36" s="88" t="s">
        <v>57</v>
      </c>
      <c r="B36" s="88" t="s">
        <v>58</v>
      </c>
      <c r="C36" s="218"/>
      <c r="D36" s="221"/>
      <c r="E36" s="221"/>
      <c r="F36" s="221"/>
      <c r="G36" s="237"/>
      <c r="BR36" s="3"/>
      <c r="BS36" s="4"/>
      <c r="BT36" s="4"/>
      <c r="BX36" s="3"/>
      <c r="BY36" s="4"/>
      <c r="BZ36" s="4"/>
      <c r="CA36" s="5"/>
      <c r="CB36" s="5"/>
      <c r="CC36" s="5"/>
      <c r="CD36" s="5"/>
      <c r="CE36" s="5"/>
      <c r="CF36" s="5"/>
      <c r="CG36" s="6"/>
      <c r="CH36" s="6"/>
      <c r="CI36" s="6"/>
      <c r="CJ36" s="6"/>
      <c r="CK36" s="6"/>
      <c r="CL36" s="6"/>
      <c r="CM36" s="6"/>
      <c r="CN36" s="6"/>
    </row>
    <row r="37" spans="1:92" s="2" customFormat="1" x14ac:dyDescent="0.2">
      <c r="A37" s="238" t="s">
        <v>59</v>
      </c>
      <c r="B37" s="239">
        <v>31</v>
      </c>
      <c r="C37" s="218"/>
      <c r="D37" s="221"/>
      <c r="E37" s="221"/>
      <c r="F37" s="221"/>
      <c r="G37" s="237"/>
      <c r="BR37" s="3"/>
      <c r="BS37" s="4"/>
      <c r="BT37" s="4"/>
      <c r="BX37" s="3"/>
      <c r="BY37" s="4"/>
      <c r="BZ37" s="4"/>
      <c r="CA37" s="5"/>
      <c r="CB37" s="5"/>
      <c r="CC37" s="5"/>
      <c r="CD37" s="5"/>
      <c r="CE37" s="5"/>
      <c r="CF37" s="5"/>
      <c r="CG37" s="6"/>
      <c r="CH37" s="6"/>
      <c r="CI37" s="6"/>
      <c r="CJ37" s="6"/>
      <c r="CK37" s="6"/>
      <c r="CL37" s="6"/>
      <c r="CM37" s="6"/>
      <c r="CN37" s="6"/>
    </row>
    <row r="38" spans="1:92" s="2" customFormat="1" x14ac:dyDescent="0.2">
      <c r="A38" s="238" t="s">
        <v>60</v>
      </c>
      <c r="B38" s="239">
        <v>170</v>
      </c>
      <c r="C38" s="218"/>
      <c r="D38" s="221"/>
      <c r="E38" s="221"/>
      <c r="F38" s="221"/>
      <c r="G38" s="237"/>
      <c r="BR38" s="3"/>
      <c r="BS38" s="4"/>
      <c r="BT38" s="4"/>
      <c r="BX38" s="3"/>
      <c r="BY38" s="4"/>
      <c r="BZ38" s="4"/>
      <c r="CA38" s="5"/>
      <c r="CB38" s="5"/>
      <c r="CC38" s="5"/>
      <c r="CD38" s="5"/>
      <c r="CE38" s="5"/>
      <c r="CF38" s="5"/>
      <c r="CG38" s="6"/>
      <c r="CH38" s="6"/>
      <c r="CI38" s="6"/>
      <c r="CJ38" s="6"/>
      <c r="CK38" s="6"/>
      <c r="CL38" s="6"/>
      <c r="CM38" s="6"/>
      <c r="CN38" s="6"/>
    </row>
    <row r="39" spans="1:92" s="2" customFormat="1" x14ac:dyDescent="0.2">
      <c r="A39" s="238" t="s">
        <v>61</v>
      </c>
      <c r="B39" s="239">
        <v>303</v>
      </c>
      <c r="C39" s="218"/>
      <c r="D39" s="221"/>
      <c r="E39" s="221"/>
      <c r="F39" s="221"/>
      <c r="G39" s="237"/>
      <c r="BR39" s="3"/>
      <c r="BS39" s="4"/>
      <c r="BT39" s="4"/>
      <c r="BX39" s="3"/>
      <c r="BY39" s="4"/>
      <c r="BZ39" s="4"/>
      <c r="CA39" s="5"/>
      <c r="CB39" s="5"/>
      <c r="CC39" s="5"/>
      <c r="CD39" s="5"/>
      <c r="CE39" s="5"/>
      <c r="CF39" s="5"/>
      <c r="CG39" s="6"/>
      <c r="CH39" s="6"/>
      <c r="CI39" s="6"/>
      <c r="CJ39" s="6"/>
      <c r="CK39" s="6"/>
      <c r="CL39" s="6"/>
      <c r="CM39" s="6"/>
      <c r="CN39" s="6"/>
    </row>
    <row r="40" spans="1:92" s="2" customFormat="1" x14ac:dyDescent="0.2">
      <c r="A40" s="238" t="s">
        <v>62</v>
      </c>
      <c r="B40" s="239">
        <v>0</v>
      </c>
      <c r="C40" s="218"/>
      <c r="D40" s="221"/>
      <c r="E40" s="221"/>
      <c r="F40" s="221"/>
      <c r="G40" s="237"/>
      <c r="BR40" s="3"/>
      <c r="BS40" s="4"/>
      <c r="BT40" s="4"/>
      <c r="BX40" s="3"/>
      <c r="BY40" s="4"/>
      <c r="BZ40" s="4"/>
      <c r="CA40" s="5"/>
      <c r="CB40" s="5"/>
      <c r="CC40" s="5"/>
      <c r="CD40" s="5"/>
      <c r="CE40" s="5"/>
      <c r="CF40" s="5"/>
      <c r="CG40" s="6"/>
      <c r="CH40" s="6"/>
      <c r="CI40" s="6"/>
      <c r="CJ40" s="6"/>
      <c r="CK40" s="6"/>
      <c r="CL40" s="6"/>
      <c r="CM40" s="6"/>
      <c r="CN40" s="6"/>
    </row>
    <row r="41" spans="1:92" s="2" customFormat="1" x14ac:dyDescent="0.2">
      <c r="A41" s="238" t="s">
        <v>63</v>
      </c>
      <c r="B41" s="239">
        <v>69</v>
      </c>
      <c r="C41" s="218"/>
      <c r="D41" s="221"/>
      <c r="E41" s="221"/>
      <c r="F41" s="221"/>
      <c r="G41" s="237"/>
      <c r="BR41" s="3"/>
      <c r="BS41" s="4"/>
      <c r="BT41" s="4"/>
      <c r="BX41" s="3"/>
      <c r="BY41" s="4"/>
      <c r="BZ41" s="4"/>
      <c r="CA41" s="5"/>
      <c r="CB41" s="5"/>
      <c r="CC41" s="5"/>
      <c r="CD41" s="5"/>
      <c r="CE41" s="5"/>
      <c r="CF41" s="5"/>
      <c r="CG41" s="6"/>
      <c r="CH41" s="6"/>
      <c r="CI41" s="6"/>
      <c r="CJ41" s="6"/>
      <c r="CK41" s="6"/>
      <c r="CL41" s="6"/>
      <c r="CM41" s="6"/>
      <c r="CN41" s="6"/>
    </row>
    <row r="42" spans="1:92" s="2" customFormat="1" x14ac:dyDescent="0.2">
      <c r="A42" s="238" t="s">
        <v>64</v>
      </c>
      <c r="B42" s="239">
        <v>0</v>
      </c>
      <c r="C42" s="218"/>
      <c r="D42" s="221"/>
      <c r="E42" s="221"/>
      <c r="F42" s="221"/>
      <c r="G42" s="237"/>
      <c r="BR42" s="3"/>
      <c r="BS42" s="4"/>
      <c r="BT42" s="4"/>
      <c r="BX42" s="3"/>
      <c r="BY42" s="4"/>
      <c r="BZ42" s="4"/>
      <c r="CA42" s="5"/>
      <c r="CB42" s="5"/>
      <c r="CC42" s="5"/>
      <c r="CD42" s="5"/>
      <c r="CE42" s="5"/>
      <c r="CF42" s="5"/>
      <c r="CG42" s="6"/>
      <c r="CH42" s="6"/>
      <c r="CI42" s="6"/>
      <c r="CJ42" s="6"/>
      <c r="CK42" s="6"/>
      <c r="CL42" s="6"/>
      <c r="CM42" s="6"/>
      <c r="CN42" s="6"/>
    </row>
    <row r="43" spans="1:92" s="2" customFormat="1" x14ac:dyDescent="0.2">
      <c r="A43" s="238" t="s">
        <v>65</v>
      </c>
      <c r="B43" s="239">
        <v>0</v>
      </c>
      <c r="C43" s="218"/>
      <c r="D43" s="221"/>
      <c r="E43" s="221"/>
      <c r="F43" s="221"/>
      <c r="G43" s="237"/>
      <c r="BR43" s="3"/>
      <c r="BS43" s="4"/>
      <c r="BT43" s="4"/>
      <c r="BX43" s="3"/>
      <c r="BY43" s="4"/>
      <c r="BZ43" s="4"/>
      <c r="CA43" s="5"/>
      <c r="CB43" s="5"/>
      <c r="CC43" s="5"/>
      <c r="CD43" s="5"/>
      <c r="CE43" s="5"/>
      <c r="CF43" s="5"/>
      <c r="CG43" s="6"/>
      <c r="CH43" s="6"/>
      <c r="CI43" s="6"/>
      <c r="CJ43" s="6"/>
      <c r="CK43" s="6"/>
      <c r="CL43" s="6"/>
      <c r="CM43" s="6"/>
      <c r="CN43" s="6"/>
    </row>
    <row r="44" spans="1:92" s="2" customFormat="1" x14ac:dyDescent="0.2">
      <c r="A44" s="106" t="s">
        <v>66</v>
      </c>
      <c r="B44" s="107">
        <v>29</v>
      </c>
      <c r="C44" s="218"/>
      <c r="D44" s="221"/>
      <c r="E44" s="221"/>
      <c r="F44" s="221"/>
      <c r="G44" s="237"/>
      <c r="BR44" s="3"/>
      <c r="BS44" s="4"/>
      <c r="BT44" s="4"/>
      <c r="BX44" s="3"/>
      <c r="BY44" s="4"/>
      <c r="BZ44" s="4"/>
      <c r="CA44" s="5"/>
      <c r="CB44" s="5"/>
      <c r="CC44" s="5"/>
      <c r="CD44" s="5"/>
      <c r="CE44" s="5"/>
      <c r="CF44" s="5"/>
      <c r="CG44" s="6"/>
      <c r="CH44" s="6"/>
      <c r="CI44" s="6"/>
      <c r="CJ44" s="6"/>
      <c r="CK44" s="6"/>
      <c r="CL44" s="6"/>
      <c r="CM44" s="6"/>
      <c r="CN44" s="6"/>
    </row>
    <row r="45" spans="1:92" s="2" customFormat="1" x14ac:dyDescent="0.2">
      <c r="A45" s="94" t="s">
        <v>67</v>
      </c>
      <c r="B45" s="95">
        <v>0</v>
      </c>
      <c r="C45" s="218"/>
      <c r="D45" s="221"/>
      <c r="E45" s="221"/>
      <c r="F45" s="221"/>
      <c r="G45" s="237"/>
      <c r="BR45" s="3"/>
      <c r="BS45" s="4"/>
      <c r="BT45" s="4"/>
      <c r="BX45" s="3"/>
      <c r="BY45" s="4"/>
      <c r="BZ45" s="4"/>
      <c r="CA45" s="5"/>
      <c r="CB45" s="5"/>
      <c r="CC45" s="5"/>
      <c r="CD45" s="5"/>
      <c r="CE45" s="5"/>
      <c r="CF45" s="5"/>
      <c r="CG45" s="6"/>
      <c r="CH45" s="6"/>
      <c r="CI45" s="6"/>
      <c r="CJ45" s="6"/>
      <c r="CK45" s="6"/>
      <c r="CL45" s="6"/>
      <c r="CM45" s="6"/>
      <c r="CN45" s="6"/>
    </row>
    <row r="46" spans="1:92" s="2" customFormat="1" x14ac:dyDescent="0.2">
      <c r="A46" s="240" t="s">
        <v>68</v>
      </c>
      <c r="B46" s="84"/>
      <c r="D46" s="236"/>
      <c r="E46" s="236"/>
      <c r="F46" s="221"/>
      <c r="G46" s="221"/>
      <c r="H46" s="221"/>
      <c r="I46" s="221"/>
      <c r="J46" s="221"/>
      <c r="K46" s="221"/>
      <c r="L46" s="221"/>
      <c r="BU46" s="3"/>
      <c r="BV46" s="4"/>
      <c r="BW46" s="4"/>
      <c r="BX46" s="3"/>
      <c r="BY46" s="4"/>
      <c r="BZ46" s="4"/>
      <c r="CA46" s="5"/>
      <c r="CB46" s="5"/>
      <c r="CC46" s="5"/>
      <c r="CD46" s="5"/>
      <c r="CE46" s="5"/>
      <c r="CF46" s="5"/>
      <c r="CG46" s="6"/>
      <c r="CH46" s="6"/>
      <c r="CI46" s="6"/>
      <c r="CJ46" s="6"/>
      <c r="CK46" s="6"/>
      <c r="CL46" s="6"/>
      <c r="CM46" s="6"/>
      <c r="CN46" s="6"/>
    </row>
    <row r="47" spans="1:92" s="2" customFormat="1" ht="2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21"/>
      <c r="F47" s="221"/>
      <c r="G47" s="221"/>
      <c r="H47" s="221"/>
      <c r="I47" s="221"/>
      <c r="J47" s="221"/>
      <c r="K47" s="221"/>
      <c r="L47" s="221"/>
      <c r="BU47" s="3"/>
      <c r="BV47" s="4"/>
      <c r="BW47" s="4"/>
      <c r="BX47" s="3"/>
      <c r="BY47" s="4"/>
      <c r="BZ47" s="4"/>
      <c r="CA47" s="5"/>
      <c r="CB47" s="5"/>
      <c r="CC47" s="5"/>
      <c r="CD47" s="5"/>
      <c r="CE47" s="5"/>
      <c r="CF47" s="5"/>
      <c r="CG47" s="6"/>
      <c r="CH47" s="6"/>
      <c r="CI47" s="6"/>
      <c r="CJ47" s="6"/>
      <c r="CK47" s="6"/>
      <c r="CL47" s="6"/>
      <c r="CM47" s="6"/>
      <c r="CN47" s="6"/>
    </row>
    <row r="48" spans="1:92" s="2" customFormat="1" x14ac:dyDescent="0.2">
      <c r="A48" s="213" t="s">
        <v>71</v>
      </c>
      <c r="B48" s="172">
        <f>SUM(C48:D48)</f>
        <v>310</v>
      </c>
      <c r="C48" s="173">
        <v>310</v>
      </c>
      <c r="D48" s="173">
        <v>0</v>
      </c>
      <c r="E48" s="221"/>
      <c r="F48" s="221"/>
      <c r="G48" s="221"/>
      <c r="H48" s="221"/>
      <c r="I48" s="221"/>
      <c r="J48" s="221"/>
      <c r="K48" s="221"/>
      <c r="L48" s="221"/>
      <c r="BU48" s="3"/>
      <c r="BV48" s="4"/>
      <c r="BW48" s="4"/>
      <c r="BX48" s="3"/>
      <c r="BY48" s="4"/>
      <c r="BZ48" s="4"/>
      <c r="CA48" s="5"/>
      <c r="CB48" s="5"/>
      <c r="CC48" s="5"/>
      <c r="CD48" s="5"/>
      <c r="CE48" s="5"/>
      <c r="CF48" s="5"/>
      <c r="CG48" s="6"/>
      <c r="CH48" s="6"/>
      <c r="CI48" s="6"/>
      <c r="CJ48" s="6"/>
      <c r="CK48" s="6"/>
      <c r="CL48" s="6"/>
      <c r="CM48" s="6"/>
      <c r="CN48" s="6"/>
    </row>
    <row r="49" spans="1:92" s="2" customFormat="1" x14ac:dyDescent="0.2">
      <c r="A49" s="213" t="s">
        <v>72</v>
      </c>
      <c r="B49" s="172">
        <f>SUM(C49:D49)</f>
        <v>241</v>
      </c>
      <c r="C49" s="173">
        <v>241</v>
      </c>
      <c r="D49" s="173">
        <v>0</v>
      </c>
      <c r="E49" s="221"/>
      <c r="F49" s="221"/>
      <c r="G49" s="221"/>
      <c r="H49" s="221"/>
      <c r="I49" s="221"/>
      <c r="J49" s="221"/>
      <c r="K49" s="221"/>
      <c r="L49" s="221"/>
      <c r="BU49" s="3"/>
      <c r="BV49" s="4"/>
      <c r="BW49" s="4"/>
      <c r="BX49" s="3"/>
      <c r="BY49" s="4"/>
      <c r="BZ49" s="4"/>
      <c r="CA49" s="5"/>
      <c r="CB49" s="5"/>
      <c r="CC49" s="5"/>
      <c r="CD49" s="5"/>
      <c r="CE49" s="5"/>
      <c r="CF49" s="5"/>
      <c r="CG49" s="6"/>
      <c r="CH49" s="6"/>
      <c r="CI49" s="6"/>
      <c r="CJ49" s="6"/>
      <c r="CK49" s="6"/>
      <c r="CL49" s="6"/>
      <c r="CM49" s="6"/>
      <c r="CN49" s="6"/>
    </row>
    <row r="50" spans="1:92" s="2" customFormat="1" x14ac:dyDescent="0.2">
      <c r="A50" s="94" t="s">
        <v>73</v>
      </c>
      <c r="B50" s="110">
        <f>SUM(C50:D50)</f>
        <v>69</v>
      </c>
      <c r="C50" s="111">
        <v>69</v>
      </c>
      <c r="D50" s="111">
        <v>0</v>
      </c>
      <c r="E50" s="221"/>
      <c r="F50" s="221"/>
      <c r="G50" s="221"/>
      <c r="H50" s="221"/>
      <c r="I50" s="221"/>
      <c r="J50" s="221"/>
      <c r="K50" s="221"/>
      <c r="L50" s="221"/>
      <c r="BU50" s="3"/>
      <c r="BV50" s="4"/>
      <c r="BW50" s="4"/>
      <c r="BX50" s="3"/>
      <c r="BY50" s="4"/>
      <c r="BZ50" s="4"/>
      <c r="CA50" s="5"/>
      <c r="CB50" s="5"/>
      <c r="CC50" s="5"/>
      <c r="CD50" s="5"/>
      <c r="CE50" s="5"/>
      <c r="CF50" s="5"/>
      <c r="CG50" s="6"/>
      <c r="CH50" s="6"/>
      <c r="CI50" s="6"/>
      <c r="CJ50" s="6"/>
      <c r="CK50" s="6"/>
      <c r="CL50" s="6"/>
      <c r="CM50" s="6"/>
      <c r="CN50" s="6"/>
    </row>
    <row r="51" spans="1:92" s="2" customFormat="1" x14ac:dyDescent="0.2">
      <c r="A51" s="444" t="s">
        <v>74</v>
      </c>
      <c r="B51" s="444"/>
      <c r="C51" s="444"/>
      <c r="D51" s="486"/>
      <c r="E51" s="486"/>
      <c r="F51" s="231"/>
      <c r="G51" s="231"/>
      <c r="H51" s="231"/>
      <c r="I51" s="231"/>
      <c r="J51" s="230"/>
      <c r="K51" s="221"/>
      <c r="L51" s="221"/>
      <c r="BX51" s="3"/>
      <c r="BY51" s="4"/>
      <c r="BZ51" s="4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spans="1:92" s="2" customFormat="1" ht="2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241"/>
      <c r="K52" s="242"/>
      <c r="L52" s="243"/>
      <c r="M52" s="11"/>
      <c r="N52" s="11"/>
      <c r="O52" s="11"/>
      <c r="P52" s="11"/>
      <c r="Q52" s="11"/>
      <c r="R52" s="11"/>
      <c r="S52" s="11"/>
      <c r="T52" s="11"/>
      <c r="U52" s="11"/>
      <c r="V52" s="11"/>
      <c r="BX52" s="3"/>
      <c r="BY52" s="4"/>
      <c r="BZ52" s="4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spans="1:92" s="2" customFormat="1" x14ac:dyDescent="0.2">
      <c r="A53" s="446" t="s">
        <v>83</v>
      </c>
      <c r="B53" s="447"/>
      <c r="C53" s="119">
        <f>SUM(D53:I53)</f>
        <v>275</v>
      </c>
      <c r="D53" s="120">
        <v>32</v>
      </c>
      <c r="E53" s="120">
        <v>20</v>
      </c>
      <c r="F53" s="120">
        <v>41</v>
      </c>
      <c r="G53" s="120">
        <v>88</v>
      </c>
      <c r="H53" s="120">
        <v>53</v>
      </c>
      <c r="I53" s="121">
        <v>41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BX53" s="3"/>
      <c r="BY53" s="4"/>
      <c r="BZ53" s="4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s="2" customFormat="1" ht="14.25" customHeight="1" x14ac:dyDescent="0.2">
      <c r="A54" s="448" t="s">
        <v>84</v>
      </c>
      <c r="B54" s="123" t="s">
        <v>85</v>
      </c>
      <c r="C54" s="124">
        <f>SUM(D54:I54)</f>
        <v>35</v>
      </c>
      <c r="D54" s="174">
        <v>14</v>
      </c>
      <c r="E54" s="174">
        <v>7</v>
      </c>
      <c r="F54" s="174">
        <v>14</v>
      </c>
      <c r="G54" s="174"/>
      <c r="H54" s="174"/>
      <c r="I54" s="197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BX54" s="3"/>
      <c r="BY54" s="4"/>
      <c r="BZ54" s="4"/>
      <c r="CA54" s="5"/>
      <c r="CB54" s="5"/>
      <c r="CC54" s="5"/>
      <c r="CD54" s="5"/>
      <c r="CE54" s="5"/>
      <c r="CF54" s="5"/>
      <c r="CG54" s="6"/>
      <c r="CH54" s="6"/>
      <c r="CI54" s="6"/>
      <c r="CJ54" s="6"/>
      <c r="CK54" s="6"/>
      <c r="CL54" s="6"/>
      <c r="CM54" s="6"/>
      <c r="CN54" s="6"/>
    </row>
    <row r="55" spans="1:92" s="2" customFormat="1" ht="21.75" x14ac:dyDescent="0.2">
      <c r="A55" s="448"/>
      <c r="B55" s="125" t="s">
        <v>86</v>
      </c>
      <c r="C55" s="126">
        <f>SUM(D55:I55)</f>
        <v>42</v>
      </c>
      <c r="D55" s="127">
        <v>18</v>
      </c>
      <c r="E55" s="127">
        <v>10</v>
      </c>
      <c r="F55" s="127">
        <v>14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BX55" s="3"/>
      <c r="BY55" s="4"/>
      <c r="BZ55" s="4"/>
      <c r="CA55" s="5"/>
      <c r="CB55" s="5"/>
      <c r="CC55" s="5"/>
      <c r="CD55" s="5"/>
      <c r="CE55" s="5"/>
      <c r="CF55" s="5"/>
      <c r="CG55" s="6"/>
      <c r="CH55" s="6"/>
      <c r="CI55" s="6"/>
      <c r="CJ55" s="6"/>
      <c r="CK55" s="6"/>
      <c r="CL55" s="6"/>
      <c r="CM55" s="6"/>
      <c r="CN55" s="6"/>
    </row>
    <row r="56" spans="1:92" s="2" customFormat="1" x14ac:dyDescent="0.2">
      <c r="A56" s="449" t="s">
        <v>87</v>
      </c>
      <c r="B56" s="123" t="s">
        <v>85</v>
      </c>
      <c r="C56" s="124">
        <f>SUM(D56:I56)</f>
        <v>101</v>
      </c>
      <c r="D56" s="129">
        <v>51</v>
      </c>
      <c r="E56" s="129">
        <v>20</v>
      </c>
      <c r="F56" s="129">
        <v>30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BX56" s="3"/>
      <c r="BY56" s="4"/>
      <c r="BZ56" s="4"/>
      <c r="CA56" s="5"/>
      <c r="CB56" s="5"/>
      <c r="CC56" s="5"/>
      <c r="CD56" s="5"/>
      <c r="CE56" s="5"/>
      <c r="CF56" s="5"/>
      <c r="CG56" s="6"/>
      <c r="CH56" s="6"/>
      <c r="CI56" s="6"/>
      <c r="CJ56" s="6"/>
      <c r="CK56" s="6"/>
      <c r="CL56" s="6"/>
      <c r="CM56" s="6"/>
      <c r="CN56" s="6"/>
    </row>
    <row r="57" spans="1:92" s="2" customFormat="1" ht="21.75" x14ac:dyDescent="0.2">
      <c r="A57" s="487"/>
      <c r="B57" s="189" t="s">
        <v>86</v>
      </c>
      <c r="C57" s="214">
        <f>SUM(D57:I57)</f>
        <v>197</v>
      </c>
      <c r="D57" s="133">
        <v>103</v>
      </c>
      <c r="E57" s="133">
        <v>53</v>
      </c>
      <c r="F57" s="133">
        <v>41</v>
      </c>
      <c r="G57" s="133"/>
      <c r="H57" s="133"/>
      <c r="I57" s="134"/>
      <c r="J57" s="91" t="str">
        <f t="shared" si="6"/>
        <v/>
      </c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BX57" s="3"/>
      <c r="BY57" s="4"/>
      <c r="BZ57" s="4"/>
      <c r="CA57" s="5"/>
      <c r="CB57" s="5"/>
      <c r="CC57" s="5"/>
      <c r="CD57" s="5"/>
      <c r="CE57" s="5"/>
      <c r="CF57" s="5"/>
      <c r="CG57" s="6"/>
      <c r="CH57" s="6"/>
      <c r="CI57" s="6"/>
      <c r="CJ57" s="6"/>
      <c r="CK57" s="6"/>
      <c r="CL57" s="6"/>
      <c r="CM57" s="6"/>
      <c r="CN57" s="6"/>
    </row>
    <row r="58" spans="1:92" s="2" customFormat="1" x14ac:dyDescent="0.2">
      <c r="A58" s="240" t="s">
        <v>88</v>
      </c>
      <c r="B58" s="236"/>
      <c r="C58" s="236"/>
      <c r="D58" s="221"/>
      <c r="E58" s="221"/>
      <c r="F58" s="221"/>
      <c r="G58" s="221"/>
      <c r="H58" s="244"/>
      <c r="I58" s="244"/>
      <c r="J58" s="230"/>
      <c r="K58" s="221"/>
      <c r="L58" s="221"/>
      <c r="M58" s="237"/>
      <c r="BX58" s="3"/>
      <c r="BY58" s="4"/>
      <c r="BZ58" s="4"/>
      <c r="CA58" s="5"/>
      <c r="CB58" s="5"/>
      <c r="CC58" s="5"/>
      <c r="CD58" s="5"/>
      <c r="CE58" s="5"/>
      <c r="CF58" s="5"/>
      <c r="CG58" s="6"/>
      <c r="CH58" s="6"/>
      <c r="CI58" s="6"/>
      <c r="CJ58" s="6"/>
      <c r="CK58" s="6"/>
      <c r="CL58" s="6"/>
      <c r="CM58" s="6"/>
      <c r="CN58" s="6"/>
    </row>
    <row r="59" spans="1:92" s="2" customFormat="1" ht="14.2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28"/>
      <c r="K59" s="221"/>
      <c r="L59" s="221"/>
      <c r="M59" s="237"/>
      <c r="BX59" s="3"/>
      <c r="BY59" s="4"/>
      <c r="BZ59" s="4"/>
      <c r="CA59" s="5"/>
      <c r="CB59" s="5"/>
      <c r="CC59" s="5"/>
      <c r="CD59" s="5"/>
      <c r="CE59" s="5"/>
      <c r="CF59" s="5"/>
      <c r="CG59" s="6"/>
      <c r="CH59" s="6"/>
      <c r="CI59" s="6"/>
      <c r="CJ59" s="6"/>
      <c r="CK59" s="6"/>
      <c r="CL59" s="6"/>
      <c r="CM59" s="6"/>
      <c r="CN59" s="6"/>
    </row>
    <row r="60" spans="1:92" s="2" customFormat="1" ht="14.2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245"/>
      <c r="K60" s="221"/>
      <c r="L60" s="221"/>
      <c r="M60" s="237"/>
      <c r="BX60" s="3"/>
      <c r="BY60" s="4"/>
      <c r="BZ60" s="4"/>
      <c r="CA60" s="5"/>
      <c r="CB60" s="5"/>
      <c r="CC60" s="5"/>
      <c r="CD60" s="5"/>
      <c r="CE60" s="5"/>
      <c r="CF60" s="5"/>
      <c r="CG60" s="6"/>
      <c r="CH60" s="6"/>
      <c r="CI60" s="6"/>
      <c r="CJ60" s="6"/>
      <c r="CK60" s="6"/>
      <c r="CL60" s="6"/>
      <c r="CM60" s="6"/>
      <c r="CN60" s="6"/>
    </row>
    <row r="61" spans="1:92" s="2" customFormat="1" ht="21" x14ac:dyDescent="0.2">
      <c r="A61" s="488"/>
      <c r="B61" s="85" t="s">
        <v>44</v>
      </c>
      <c r="C61" s="206" t="s">
        <v>45</v>
      </c>
      <c r="D61" s="85" t="s">
        <v>44</v>
      </c>
      <c r="E61" s="207" t="s">
        <v>45</v>
      </c>
      <c r="F61" s="85" t="s">
        <v>44</v>
      </c>
      <c r="G61" s="206" t="s">
        <v>45</v>
      </c>
      <c r="H61" s="85" t="s">
        <v>44</v>
      </c>
      <c r="I61" s="207" t="s">
        <v>45</v>
      </c>
      <c r="J61" s="245"/>
      <c r="K61" s="221"/>
      <c r="L61" s="221"/>
      <c r="M61" s="237"/>
      <c r="BX61" s="3"/>
      <c r="BY61" s="4"/>
      <c r="BZ61" s="4"/>
      <c r="CA61" s="5"/>
      <c r="CB61" s="5"/>
      <c r="CC61" s="5"/>
      <c r="CD61" s="5"/>
      <c r="CE61" s="5"/>
      <c r="CF61" s="5"/>
      <c r="CG61" s="6"/>
      <c r="CH61" s="6"/>
      <c r="CI61" s="6"/>
      <c r="CJ61" s="6"/>
      <c r="CK61" s="6"/>
      <c r="CL61" s="6"/>
      <c r="CM61" s="6"/>
      <c r="CN61" s="6"/>
    </row>
    <row r="62" spans="1:92" s="2" customFormat="1" x14ac:dyDescent="0.2">
      <c r="A62" s="140" t="s">
        <v>95</v>
      </c>
      <c r="B62" s="141">
        <v>3</v>
      </c>
      <c r="C62" s="197">
        <v>28</v>
      </c>
      <c r="D62" s="141">
        <v>79</v>
      </c>
      <c r="E62" s="197">
        <v>109</v>
      </c>
      <c r="F62" s="142">
        <v>83</v>
      </c>
      <c r="G62" s="198">
        <v>113</v>
      </c>
      <c r="H62" s="142">
        <v>4</v>
      </c>
      <c r="I62" s="198">
        <v>4</v>
      </c>
      <c r="J62" s="91" t="str">
        <f>CA62</f>
        <v/>
      </c>
      <c r="K62" s="221"/>
      <c r="L62" s="221"/>
      <c r="M62" s="237"/>
      <c r="BX62" s="3"/>
      <c r="BY62" s="4"/>
      <c r="BZ62" s="4"/>
      <c r="CA62" s="92" t="str">
        <f>IF(CG62=1," * La suma de los Pacientes Intervenidos debe ser mayor o igual a la Suma de Pacientes Programados menos la Suma de Pacientes Suspendidos. ","")</f>
        <v/>
      </c>
      <c r="CB62" s="5"/>
      <c r="CC62" s="5"/>
      <c r="CD62" s="5"/>
      <c r="CE62" s="5"/>
      <c r="CF62" s="5"/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s="2" customForma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21"/>
      <c r="L63" s="221"/>
      <c r="M63" s="237"/>
      <c r="BX63" s="3"/>
      <c r="BY63" s="4"/>
      <c r="BZ63" s="4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B63" s="5"/>
      <c r="CC63" s="5"/>
      <c r="CD63" s="5"/>
      <c r="CE63" s="5"/>
      <c r="CF63" s="5"/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s="2" customFormat="1" x14ac:dyDescent="0.2">
      <c r="A64" s="143" t="s">
        <v>97</v>
      </c>
      <c r="B64" s="144"/>
      <c r="C64" s="145"/>
      <c r="D64" s="144">
        <v>3</v>
      </c>
      <c r="E64" s="145">
        <v>13</v>
      </c>
      <c r="F64" s="146">
        <v>3</v>
      </c>
      <c r="G64" s="147">
        <v>14</v>
      </c>
      <c r="H64" s="146"/>
      <c r="I64" s="147">
        <v>1</v>
      </c>
      <c r="J64" s="91" t="str">
        <f t="shared" si="7"/>
        <v/>
      </c>
      <c r="K64" s="221"/>
      <c r="L64" s="221"/>
      <c r="M64" s="237"/>
      <c r="BX64" s="3"/>
      <c r="BY64" s="4"/>
      <c r="BZ64" s="4"/>
      <c r="CA64" s="92" t="str">
        <f t="shared" si="8"/>
        <v/>
      </c>
      <c r="CB64" s="5"/>
      <c r="CC64" s="5"/>
      <c r="CD64" s="5"/>
      <c r="CE64" s="5"/>
      <c r="CF64" s="5"/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s="2" customFormat="1" x14ac:dyDescent="0.2">
      <c r="A65" s="143" t="s">
        <v>98</v>
      </c>
      <c r="B65" s="144"/>
      <c r="C65" s="145">
        <v>2</v>
      </c>
      <c r="D65" s="144"/>
      <c r="E65" s="145">
        <v>2</v>
      </c>
      <c r="F65" s="146"/>
      <c r="G65" s="147">
        <v>2</v>
      </c>
      <c r="H65" s="146"/>
      <c r="I65" s="147"/>
      <c r="J65" s="91" t="str">
        <f t="shared" si="7"/>
        <v/>
      </c>
      <c r="K65" s="221"/>
      <c r="L65" s="221"/>
      <c r="M65" s="237"/>
      <c r="BX65" s="3"/>
      <c r="BY65" s="4"/>
      <c r="BZ65" s="4"/>
      <c r="CA65" s="92" t="str">
        <f t="shared" si="8"/>
        <v/>
      </c>
      <c r="CB65" s="5"/>
      <c r="CC65" s="5"/>
      <c r="CD65" s="5"/>
      <c r="CE65" s="5"/>
      <c r="CF65" s="5"/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s="2" customFormat="1" x14ac:dyDescent="0.2">
      <c r="A66" s="143" t="s">
        <v>99</v>
      </c>
      <c r="B66" s="144">
        <v>5</v>
      </c>
      <c r="C66" s="145">
        <v>19</v>
      </c>
      <c r="D66" s="144">
        <v>9</v>
      </c>
      <c r="E66" s="145">
        <v>45</v>
      </c>
      <c r="F66" s="146">
        <v>10</v>
      </c>
      <c r="G66" s="147">
        <v>48</v>
      </c>
      <c r="H66" s="146">
        <v>1</v>
      </c>
      <c r="I66" s="147">
        <v>3</v>
      </c>
      <c r="J66" s="91" t="str">
        <f t="shared" si="7"/>
        <v/>
      </c>
      <c r="K66" s="221"/>
      <c r="L66" s="221"/>
      <c r="M66" s="237"/>
      <c r="BX66" s="3"/>
      <c r="BY66" s="4"/>
      <c r="BZ66" s="4"/>
      <c r="CA66" s="92" t="str">
        <f t="shared" si="8"/>
        <v/>
      </c>
      <c r="CB66" s="5"/>
      <c r="CC66" s="5"/>
      <c r="CD66" s="5"/>
      <c r="CE66" s="5"/>
      <c r="CF66" s="5"/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s="2" customForma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21"/>
      <c r="L67" s="221"/>
      <c r="M67" s="237"/>
      <c r="BX67" s="3"/>
      <c r="BY67" s="4"/>
      <c r="BZ67" s="4"/>
      <c r="CA67" s="92" t="str">
        <f t="shared" si="8"/>
        <v/>
      </c>
      <c r="CB67" s="5"/>
      <c r="CC67" s="5"/>
      <c r="CD67" s="5"/>
      <c r="CE67" s="5"/>
      <c r="CF67" s="5"/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s="2" customFormat="1" x14ac:dyDescent="0.2">
      <c r="A68" s="143" t="s">
        <v>101</v>
      </c>
      <c r="B68" s="144">
        <v>5</v>
      </c>
      <c r="C68" s="145">
        <v>1</v>
      </c>
      <c r="D68" s="144">
        <v>73</v>
      </c>
      <c r="E68" s="145">
        <v>19</v>
      </c>
      <c r="F68" s="146">
        <v>78</v>
      </c>
      <c r="G68" s="147">
        <v>19</v>
      </c>
      <c r="H68" s="146">
        <v>5</v>
      </c>
      <c r="I68" s="147"/>
      <c r="J68" s="91" t="str">
        <f t="shared" si="7"/>
        <v/>
      </c>
      <c r="K68" s="221"/>
      <c r="L68" s="221"/>
      <c r="M68" s="237"/>
      <c r="BX68" s="3"/>
      <c r="BY68" s="4"/>
      <c r="BZ68" s="4"/>
      <c r="CA68" s="92" t="str">
        <f t="shared" si="8"/>
        <v/>
      </c>
      <c r="CB68" s="5"/>
      <c r="CC68" s="5"/>
      <c r="CD68" s="5"/>
      <c r="CE68" s="5"/>
      <c r="CF68" s="5"/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s="2" customFormat="1" x14ac:dyDescent="0.2">
      <c r="A69" s="143" t="s">
        <v>102</v>
      </c>
      <c r="B69" s="144"/>
      <c r="C69" s="145"/>
      <c r="D69" s="144"/>
      <c r="E69" s="145">
        <v>108</v>
      </c>
      <c r="F69" s="146"/>
      <c r="G69" s="147">
        <v>112</v>
      </c>
      <c r="H69" s="146"/>
      <c r="I69" s="147">
        <v>4</v>
      </c>
      <c r="J69" s="91" t="str">
        <f t="shared" si="7"/>
        <v/>
      </c>
      <c r="K69" s="221"/>
      <c r="L69" s="221"/>
      <c r="M69" s="237"/>
      <c r="BX69" s="3"/>
      <c r="BY69" s="4"/>
      <c r="BZ69" s="4"/>
      <c r="CA69" s="92" t="str">
        <f t="shared" si="8"/>
        <v/>
      </c>
      <c r="CB69" s="5"/>
      <c r="CC69" s="5"/>
      <c r="CD69" s="5"/>
      <c r="CE69" s="5"/>
      <c r="CF69" s="5"/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s="2" customFormat="1" x14ac:dyDescent="0.2">
      <c r="A70" s="143" t="s">
        <v>103</v>
      </c>
      <c r="B70" s="144"/>
      <c r="C70" s="145">
        <v>24</v>
      </c>
      <c r="D70" s="144"/>
      <c r="E70" s="145">
        <v>74</v>
      </c>
      <c r="F70" s="146"/>
      <c r="G70" s="147">
        <v>77</v>
      </c>
      <c r="H70" s="146"/>
      <c r="I70" s="147">
        <v>3</v>
      </c>
      <c r="J70" s="91" t="str">
        <f t="shared" si="7"/>
        <v/>
      </c>
      <c r="K70" s="221"/>
      <c r="L70" s="221"/>
      <c r="M70" s="237"/>
      <c r="BX70" s="3"/>
      <c r="BY70" s="4"/>
      <c r="BZ70" s="4"/>
      <c r="CA70" s="92" t="str">
        <f t="shared" si="8"/>
        <v/>
      </c>
      <c r="CB70" s="5"/>
      <c r="CC70" s="5"/>
      <c r="CD70" s="5"/>
      <c r="CE70" s="5"/>
      <c r="CF70" s="5"/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s="2" customFormat="1" x14ac:dyDescent="0.2">
      <c r="A71" s="143" t="s">
        <v>104</v>
      </c>
      <c r="B71" s="144"/>
      <c r="C71" s="145">
        <v>17</v>
      </c>
      <c r="D71" s="144">
        <v>1</v>
      </c>
      <c r="E71" s="145">
        <v>35</v>
      </c>
      <c r="F71" s="146">
        <v>1</v>
      </c>
      <c r="G71" s="147">
        <v>38</v>
      </c>
      <c r="H71" s="146"/>
      <c r="I71" s="147">
        <v>3</v>
      </c>
      <c r="J71" s="91" t="str">
        <f t="shared" si="7"/>
        <v/>
      </c>
      <c r="K71" s="221"/>
      <c r="L71" s="221"/>
      <c r="M71" s="237"/>
      <c r="BX71" s="3"/>
      <c r="BY71" s="4"/>
      <c r="BZ71" s="4"/>
      <c r="CA71" s="92" t="str">
        <f t="shared" si="8"/>
        <v/>
      </c>
      <c r="CB71" s="5"/>
      <c r="CC71" s="5"/>
      <c r="CD71" s="5"/>
      <c r="CE71" s="5"/>
      <c r="CF71" s="5"/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s="2" customFormat="1" x14ac:dyDescent="0.2">
      <c r="A72" s="143" t="s">
        <v>105</v>
      </c>
      <c r="B72" s="144"/>
      <c r="C72" s="145">
        <v>13</v>
      </c>
      <c r="D72" s="144"/>
      <c r="E72" s="145">
        <v>28</v>
      </c>
      <c r="F72" s="146"/>
      <c r="G72" s="147">
        <v>31</v>
      </c>
      <c r="H72" s="146"/>
      <c r="I72" s="147">
        <v>3</v>
      </c>
      <c r="J72" s="91" t="str">
        <f t="shared" si="7"/>
        <v/>
      </c>
      <c r="K72" s="221"/>
      <c r="L72" s="221"/>
      <c r="M72" s="228"/>
      <c r="N72" s="221"/>
      <c r="O72" s="221"/>
      <c r="P72" s="237"/>
      <c r="CA72" s="92" t="str">
        <f t="shared" si="8"/>
        <v/>
      </c>
      <c r="CB72" s="5"/>
      <c r="CC72" s="5"/>
      <c r="CD72" s="5"/>
      <c r="CE72" s="5"/>
      <c r="CF72" s="5"/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s="2" customFormat="1" x14ac:dyDescent="0.2">
      <c r="A73" s="143" t="s">
        <v>106</v>
      </c>
      <c r="B73" s="144"/>
      <c r="C73" s="145"/>
      <c r="D73" s="144"/>
      <c r="E73" s="145"/>
      <c r="F73" s="146"/>
      <c r="G73" s="147"/>
      <c r="H73" s="246"/>
      <c r="I73" s="148"/>
      <c r="J73" s="91" t="str">
        <f t="shared" si="7"/>
        <v/>
      </c>
      <c r="K73" s="221"/>
      <c r="L73" s="221"/>
      <c r="M73" s="228"/>
      <c r="N73" s="221"/>
      <c r="O73" s="221"/>
      <c r="P73" s="237"/>
      <c r="CA73" s="92" t="str">
        <f>IF(CG73=1," * La suma de los Pacientes Intervenidos debe ser mayor o igual a la Suma de Pacientes Programados menos la Suma de Pacientes Suspendidos. ","")</f>
        <v/>
      </c>
      <c r="CB73" s="5"/>
      <c r="CC73" s="5"/>
      <c r="CD73" s="5"/>
      <c r="CE73" s="5"/>
      <c r="CF73" s="5"/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s="2" customFormat="1" x14ac:dyDescent="0.2">
      <c r="A74" s="149" t="s">
        <v>29</v>
      </c>
      <c r="B74" s="150">
        <f t="shared" ref="B74:I74" si="10">SUM(B62:B73)</f>
        <v>13</v>
      </c>
      <c r="C74" s="151">
        <f t="shared" si="10"/>
        <v>104</v>
      </c>
      <c r="D74" s="150">
        <f t="shared" si="10"/>
        <v>165</v>
      </c>
      <c r="E74" s="151">
        <f t="shared" si="10"/>
        <v>433</v>
      </c>
      <c r="F74" s="152">
        <f t="shared" si="10"/>
        <v>175</v>
      </c>
      <c r="G74" s="153">
        <f t="shared" si="10"/>
        <v>454</v>
      </c>
      <c r="H74" s="152">
        <f t="shared" si="10"/>
        <v>10</v>
      </c>
      <c r="I74" s="153">
        <f t="shared" si="10"/>
        <v>21</v>
      </c>
      <c r="J74" s="221"/>
      <c r="K74" s="221"/>
      <c r="L74" s="221"/>
      <c r="M74" s="237"/>
      <c r="BX74" s="3"/>
      <c r="BY74" s="4"/>
      <c r="BZ74" s="4"/>
      <c r="CA74" s="5"/>
      <c r="CB74" s="5"/>
      <c r="CC74" s="5"/>
      <c r="CD74" s="5"/>
      <c r="CE74" s="5"/>
      <c r="CF74" s="5"/>
      <c r="CG74" s="6"/>
      <c r="CH74" s="6"/>
      <c r="CI74" s="6"/>
      <c r="CJ74" s="6"/>
      <c r="CK74" s="6"/>
      <c r="CL74" s="6"/>
      <c r="CM74" s="6"/>
      <c r="CN74" s="6"/>
    </row>
    <row r="75" spans="1:92" s="2" customFormat="1" ht="14.25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247"/>
      <c r="I75" s="247"/>
      <c r="J75" s="228"/>
      <c r="K75" s="221"/>
      <c r="L75" s="221"/>
      <c r="M75" s="237"/>
      <c r="BX75" s="3"/>
      <c r="BY75" s="4"/>
      <c r="BZ75" s="4"/>
      <c r="CA75" s="5"/>
      <c r="CB75" s="5"/>
      <c r="CC75" s="5"/>
      <c r="CD75" s="5"/>
      <c r="CE75" s="5"/>
      <c r="CF75" s="5"/>
      <c r="CG75" s="6"/>
      <c r="CH75" s="6"/>
      <c r="CI75" s="6"/>
      <c r="CJ75" s="6"/>
      <c r="CK75" s="6"/>
      <c r="CL75" s="6"/>
      <c r="CM75" s="6"/>
      <c r="CN75" s="6"/>
    </row>
    <row r="76" spans="1:92" s="2" customFormat="1" ht="14.25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230"/>
      <c r="I76" s="228"/>
      <c r="J76" s="221"/>
      <c r="K76" s="221"/>
      <c r="L76" s="237"/>
      <c r="BX76" s="3"/>
      <c r="BY76" s="4"/>
      <c r="BZ76" s="4"/>
      <c r="CA76" s="5"/>
      <c r="CB76" s="5"/>
      <c r="CC76" s="5"/>
      <c r="CD76" s="5"/>
      <c r="CE76" s="5"/>
      <c r="CF76" s="5"/>
      <c r="CG76" s="6"/>
      <c r="CH76" s="6"/>
      <c r="CI76" s="6"/>
      <c r="CJ76" s="6"/>
      <c r="CK76" s="6"/>
      <c r="CL76" s="6"/>
      <c r="CM76" s="6"/>
      <c r="CN76" s="6"/>
    </row>
    <row r="77" spans="1:92" s="2" customFormat="1" x14ac:dyDescent="0.2">
      <c r="A77" s="485"/>
      <c r="B77" s="155" t="s">
        <v>110</v>
      </c>
      <c r="C77" s="85" t="s">
        <v>44</v>
      </c>
      <c r="D77" s="200" t="s">
        <v>45</v>
      </c>
      <c r="E77" s="156" t="s">
        <v>15</v>
      </c>
      <c r="F77" s="157" t="s">
        <v>16</v>
      </c>
      <c r="G77" s="157" t="s">
        <v>17</v>
      </c>
      <c r="H77" s="230"/>
      <c r="I77" s="230"/>
      <c r="J77" s="228"/>
      <c r="K77" s="221"/>
      <c r="L77" s="221"/>
      <c r="M77" s="237"/>
      <c r="BX77" s="3"/>
      <c r="BY77" s="4"/>
      <c r="BZ77" s="4"/>
      <c r="CA77" s="5"/>
      <c r="CB77" s="5"/>
      <c r="CC77" s="5"/>
      <c r="CD77" s="5"/>
      <c r="CE77" s="5"/>
      <c r="CF77" s="5"/>
      <c r="CG77" s="6"/>
      <c r="CH77" s="6"/>
      <c r="CI77" s="6"/>
      <c r="CJ77" s="6"/>
      <c r="CK77" s="6"/>
      <c r="CL77" s="6"/>
      <c r="CM77" s="6"/>
      <c r="CN77" s="6"/>
    </row>
    <row r="78" spans="1:92" s="2" customFormat="1" x14ac:dyDescent="0.2">
      <c r="A78" s="140" t="s">
        <v>111</v>
      </c>
      <c r="B78" s="64">
        <f t="shared" ref="B78:B84" si="11">SUM(C78+D78)</f>
        <v>16</v>
      </c>
      <c r="C78" s="142">
        <v>6</v>
      </c>
      <c r="D78" s="248">
        <v>10</v>
      </c>
      <c r="E78" s="249">
        <v>11</v>
      </c>
      <c r="F78" s="250">
        <v>5</v>
      </c>
      <c r="G78" s="250"/>
      <c r="H78" s="91" t="str">
        <f>CA78</f>
        <v/>
      </c>
      <c r="I78" s="230"/>
      <c r="J78" s="228"/>
      <c r="K78" s="221"/>
      <c r="L78" s="221"/>
      <c r="M78" s="237"/>
      <c r="BX78" s="3"/>
      <c r="BY78" s="4"/>
      <c r="BZ78" s="4"/>
      <c r="CA78" s="92" t="str">
        <f>IF(CH78=1," * La suma de los Beneficiarios MAI, MLE y Otros debe seri igual al Total. ","")</f>
        <v/>
      </c>
      <c r="CB78" s="92"/>
      <c r="CC78" s="5"/>
      <c r="CD78" s="5"/>
      <c r="CE78" s="5"/>
      <c r="CF78" s="5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s="2" customFormat="1" x14ac:dyDescent="0.2">
      <c r="A79" s="251" t="s">
        <v>112</v>
      </c>
      <c r="B79" s="224">
        <f t="shared" si="11"/>
        <v>1</v>
      </c>
      <c r="C79" s="146"/>
      <c r="D79" s="252">
        <v>1</v>
      </c>
      <c r="E79" s="253">
        <v>1</v>
      </c>
      <c r="F79" s="227"/>
      <c r="G79" s="227"/>
      <c r="H79" s="91" t="str">
        <f t="shared" ref="H79:H85" si="13">CA79</f>
        <v/>
      </c>
      <c r="I79" s="230"/>
      <c r="J79" s="228"/>
      <c r="K79" s="221"/>
      <c r="L79" s="221"/>
      <c r="M79" s="237"/>
      <c r="BX79" s="3"/>
      <c r="BY79" s="4"/>
      <c r="BZ79" s="4"/>
      <c r="CA79" s="92" t="str">
        <f t="shared" ref="CA79:CA84" si="14">IF(CH79=1," * La suma de los Beneficiarios MAI, MLE y Otros debe seri igual al Total. ","")</f>
        <v/>
      </c>
      <c r="CB79" s="92"/>
      <c r="CC79" s="5"/>
      <c r="CD79" s="5"/>
      <c r="CE79" s="5"/>
      <c r="CF79" s="5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s="2" customFormat="1" x14ac:dyDescent="0.2">
      <c r="A80" s="143" t="s">
        <v>113</v>
      </c>
      <c r="B80" s="224">
        <f t="shared" si="11"/>
        <v>1</v>
      </c>
      <c r="C80" s="146"/>
      <c r="D80" s="252">
        <v>1</v>
      </c>
      <c r="E80" s="253">
        <v>1</v>
      </c>
      <c r="F80" s="227"/>
      <c r="G80" s="227"/>
      <c r="H80" s="91" t="str">
        <f t="shared" si="13"/>
        <v/>
      </c>
      <c r="I80" s="230"/>
      <c r="J80" s="228"/>
      <c r="K80" s="221"/>
      <c r="L80" s="221"/>
      <c r="M80" s="237"/>
      <c r="BX80" s="3"/>
      <c r="BY80" s="4"/>
      <c r="BZ80" s="4"/>
      <c r="CA80" s="92" t="str">
        <f t="shared" si="14"/>
        <v/>
      </c>
      <c r="CB80" s="92"/>
      <c r="CC80" s="5"/>
      <c r="CD80" s="5"/>
      <c r="CE80" s="5"/>
      <c r="CF80" s="5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s="2" customFormat="1" x14ac:dyDescent="0.2">
      <c r="A81" s="143" t="s">
        <v>114</v>
      </c>
      <c r="B81" s="224">
        <f t="shared" si="11"/>
        <v>13</v>
      </c>
      <c r="C81" s="146">
        <v>4</v>
      </c>
      <c r="D81" s="252">
        <v>9</v>
      </c>
      <c r="E81" s="253">
        <v>10</v>
      </c>
      <c r="F81" s="227">
        <v>3</v>
      </c>
      <c r="G81" s="227"/>
      <c r="H81" s="91" t="str">
        <f t="shared" si="13"/>
        <v/>
      </c>
      <c r="I81" s="230"/>
      <c r="J81" s="228"/>
      <c r="K81" s="221"/>
      <c r="L81" s="221"/>
      <c r="M81" s="237"/>
      <c r="BX81" s="3"/>
      <c r="BY81" s="4"/>
      <c r="BZ81" s="4"/>
      <c r="CA81" s="92" t="str">
        <f t="shared" si="14"/>
        <v/>
      </c>
      <c r="CB81" s="92"/>
      <c r="CC81" s="5"/>
      <c r="CD81" s="5"/>
      <c r="CE81" s="5"/>
      <c r="CF81" s="5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s="2" customFormat="1" x14ac:dyDescent="0.2">
      <c r="A82" s="143" t="s">
        <v>115</v>
      </c>
      <c r="B82" s="224">
        <f t="shared" si="11"/>
        <v>0</v>
      </c>
      <c r="C82" s="146"/>
      <c r="D82" s="252"/>
      <c r="E82" s="253"/>
      <c r="F82" s="227"/>
      <c r="G82" s="227"/>
      <c r="H82" s="91" t="str">
        <f t="shared" si="13"/>
        <v/>
      </c>
      <c r="I82" s="243"/>
      <c r="J82" s="254"/>
      <c r="K82" s="242"/>
      <c r="L82" s="242"/>
      <c r="M82" s="255"/>
      <c r="N82" s="11"/>
      <c r="O82" s="11"/>
      <c r="P82" s="11"/>
      <c r="Q82" s="11"/>
      <c r="R82" s="11"/>
      <c r="S82" s="11"/>
      <c r="BX82" s="3"/>
      <c r="BY82" s="4"/>
      <c r="BZ82" s="4"/>
      <c r="CA82" s="92" t="str">
        <f t="shared" si="14"/>
        <v/>
      </c>
      <c r="CB82" s="92"/>
      <c r="CC82" s="5"/>
      <c r="CD82" s="5"/>
      <c r="CE82" s="5"/>
      <c r="CF82" s="5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s="2" customFormat="1" x14ac:dyDescent="0.2">
      <c r="A83" s="143" t="s">
        <v>116</v>
      </c>
      <c r="B83" s="224">
        <f t="shared" si="11"/>
        <v>0</v>
      </c>
      <c r="C83" s="146"/>
      <c r="D83" s="252"/>
      <c r="E83" s="253"/>
      <c r="F83" s="227"/>
      <c r="G83" s="227"/>
      <c r="H83" s="91" t="str">
        <f t="shared" si="13"/>
        <v/>
      </c>
      <c r="I83" s="243"/>
      <c r="J83" s="254"/>
      <c r="K83" s="242"/>
      <c r="L83" s="242"/>
      <c r="M83" s="255"/>
      <c r="N83" s="11"/>
      <c r="O83" s="11"/>
      <c r="P83" s="11"/>
      <c r="Q83" s="11"/>
      <c r="R83" s="11"/>
      <c r="S83" s="11"/>
      <c r="BX83" s="3"/>
      <c r="BY83" s="4"/>
      <c r="BZ83" s="4"/>
      <c r="CA83" s="92" t="str">
        <f t="shared" si="14"/>
        <v/>
      </c>
      <c r="CB83" s="92"/>
      <c r="CC83" s="5"/>
      <c r="CD83" s="5"/>
      <c r="CE83" s="5"/>
      <c r="CF83" s="5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s="2" customFormat="1" x14ac:dyDescent="0.2">
      <c r="A84" s="215" t="s">
        <v>117</v>
      </c>
      <c r="B84" s="216">
        <f t="shared" si="11"/>
        <v>0</v>
      </c>
      <c r="C84" s="146"/>
      <c r="D84" s="252"/>
      <c r="E84" s="253"/>
      <c r="F84" s="256"/>
      <c r="G84" s="256"/>
      <c r="H84" s="91" t="str">
        <f t="shared" si="13"/>
        <v/>
      </c>
      <c r="I84" s="243"/>
      <c r="J84" s="254"/>
      <c r="K84" s="242"/>
      <c r="L84" s="242"/>
      <c r="M84" s="255"/>
      <c r="N84" s="11"/>
      <c r="O84" s="11"/>
      <c r="P84" s="11"/>
      <c r="Q84" s="11"/>
      <c r="R84" s="11"/>
      <c r="S84" s="11"/>
      <c r="BX84" s="3"/>
      <c r="BY84" s="4"/>
      <c r="BZ84" s="4"/>
      <c r="CA84" s="92" t="str">
        <f t="shared" si="14"/>
        <v/>
      </c>
      <c r="CB84" s="92"/>
      <c r="CC84" s="5"/>
      <c r="CD84" s="5"/>
      <c r="CE84" s="5"/>
      <c r="CF84" s="5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s="2" customFormat="1" x14ac:dyDescent="0.2">
      <c r="A85" s="163" t="s">
        <v>29</v>
      </c>
      <c r="B85" s="164">
        <f t="shared" ref="B85:G85" si="15">SUM(B78:B84)</f>
        <v>31</v>
      </c>
      <c r="C85" s="152">
        <f t="shared" si="15"/>
        <v>10</v>
      </c>
      <c r="D85" s="165">
        <f t="shared" si="15"/>
        <v>21</v>
      </c>
      <c r="E85" s="166">
        <f t="shared" si="15"/>
        <v>23</v>
      </c>
      <c r="F85" s="167">
        <f t="shared" si="15"/>
        <v>8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BX85" s="3"/>
      <c r="BY85" s="4"/>
      <c r="BZ85" s="4"/>
      <c r="CA85" s="92" t="str">
        <f>IF(CG85=1," * El total de causas de suspensión debe coincidir con la suma de Suspendidos sección F. ","")</f>
        <v/>
      </c>
      <c r="CB85" s="5"/>
      <c r="CC85" s="5"/>
      <c r="CD85" s="5"/>
      <c r="CE85" s="5"/>
      <c r="CF85" s="5"/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s="2" customFormat="1" x14ac:dyDescent="0.2">
      <c r="D86" s="23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BX86" s="3"/>
      <c r="BY86" s="4"/>
      <c r="BZ86" s="4"/>
      <c r="CA86" s="92"/>
      <c r="CB86" s="5"/>
      <c r="CC86" s="5"/>
      <c r="CD86" s="5"/>
      <c r="CE86" s="5"/>
      <c r="CF86" s="5"/>
      <c r="CG86" s="6"/>
      <c r="CH86" s="6"/>
      <c r="CI86" s="6"/>
      <c r="CJ86" s="6"/>
      <c r="CK86" s="6"/>
      <c r="CL86" s="6"/>
      <c r="CM86" s="6"/>
      <c r="CN86" s="6"/>
    </row>
    <row r="87" spans="1:92" s="2" customFormat="1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BX87" s="3"/>
      <c r="BY87" s="4"/>
      <c r="BZ87" s="4"/>
      <c r="CA87" s="5"/>
      <c r="CB87" s="5"/>
      <c r="CC87" s="5"/>
      <c r="CD87" s="5"/>
      <c r="CE87" s="5"/>
      <c r="CF87" s="5"/>
      <c r="CG87" s="6"/>
      <c r="CH87" s="6"/>
      <c r="CI87" s="6"/>
      <c r="CJ87" s="6"/>
      <c r="CK87" s="6"/>
      <c r="CL87" s="6"/>
      <c r="CM87" s="6"/>
      <c r="CN87" s="6"/>
    </row>
    <row r="88" spans="1:92" s="2" customFormat="1" x14ac:dyDescent="0.2">
      <c r="BX88" s="3"/>
      <c r="BY88" s="4"/>
      <c r="BZ88" s="4"/>
      <c r="CA88" s="5"/>
      <c r="CB88" s="5"/>
      <c r="CC88" s="5"/>
      <c r="CD88" s="5"/>
      <c r="CE88" s="5"/>
      <c r="CF88" s="5"/>
      <c r="CG88" s="6"/>
      <c r="CH88" s="6"/>
      <c r="CI88" s="6"/>
      <c r="CJ88" s="6"/>
      <c r="CK88" s="6"/>
      <c r="CL88" s="6"/>
      <c r="CM88" s="6"/>
      <c r="CN88" s="6"/>
    </row>
    <row r="89" spans="1:92" s="2" customFormat="1" x14ac:dyDescent="0.2">
      <c r="BX89" s="3"/>
      <c r="BY89" s="4"/>
      <c r="BZ89" s="4"/>
      <c r="CA89" s="5"/>
      <c r="CB89" s="5"/>
      <c r="CC89" s="5"/>
      <c r="CD89" s="5"/>
      <c r="CE89" s="5"/>
      <c r="CF89" s="5"/>
      <c r="CG89" s="6"/>
      <c r="CH89" s="6"/>
      <c r="CI89" s="6"/>
      <c r="CJ89" s="6"/>
      <c r="CK89" s="6"/>
      <c r="CL89" s="6"/>
      <c r="CM89" s="6"/>
      <c r="CN89" s="6"/>
    </row>
    <row r="90" spans="1:92" s="2" customFormat="1" x14ac:dyDescent="0.2">
      <c r="BX90" s="3"/>
      <c r="BY90" s="4"/>
      <c r="BZ90" s="4"/>
      <c r="CA90" s="5"/>
      <c r="CB90" s="5"/>
      <c r="CC90" s="5"/>
      <c r="CD90" s="5"/>
      <c r="CE90" s="5"/>
      <c r="CF90" s="5"/>
      <c r="CG90" s="6"/>
      <c r="CH90" s="6"/>
      <c r="CI90" s="6"/>
      <c r="CJ90" s="6"/>
      <c r="CK90" s="6"/>
      <c r="CL90" s="6"/>
      <c r="CM90" s="6"/>
      <c r="CN90" s="6"/>
    </row>
    <row r="91" spans="1:92" s="2" customFormat="1" x14ac:dyDescent="0.2">
      <c r="BX91" s="3"/>
      <c r="BY91" s="4"/>
      <c r="BZ91" s="4"/>
      <c r="CA91" s="5"/>
      <c r="CB91" s="5"/>
      <c r="CC91" s="5"/>
      <c r="CD91" s="5"/>
      <c r="CE91" s="5"/>
      <c r="CF91" s="5"/>
      <c r="CG91" s="6"/>
      <c r="CH91" s="6"/>
      <c r="CI91" s="6"/>
      <c r="CJ91" s="6"/>
      <c r="CK91" s="6"/>
      <c r="CL91" s="6"/>
      <c r="CM91" s="6"/>
      <c r="CN91" s="6"/>
    </row>
    <row r="92" spans="1:92" s="2" customFormat="1" x14ac:dyDescent="0.2">
      <c r="BX92" s="3"/>
      <c r="BY92" s="4"/>
      <c r="BZ92" s="4"/>
      <c r="CA92" s="5"/>
      <c r="CB92" s="5"/>
      <c r="CC92" s="5"/>
      <c r="CD92" s="5"/>
      <c r="CE92" s="5"/>
      <c r="CF92" s="5"/>
      <c r="CG92" s="6"/>
      <c r="CH92" s="6"/>
      <c r="CI92" s="6"/>
      <c r="CJ92" s="6"/>
      <c r="CK92" s="6"/>
      <c r="CL92" s="6"/>
      <c r="CM92" s="6"/>
      <c r="CN92" s="6"/>
    </row>
    <row r="93" spans="1:92" s="2" customFormat="1" x14ac:dyDescent="0.2">
      <c r="BX93" s="3"/>
      <c r="BY93" s="4"/>
      <c r="BZ93" s="4"/>
      <c r="CA93" s="5"/>
      <c r="CB93" s="5"/>
      <c r="CC93" s="5"/>
      <c r="CD93" s="5"/>
      <c r="CE93" s="5"/>
      <c r="CF93" s="5"/>
      <c r="CG93" s="6"/>
      <c r="CH93" s="6"/>
      <c r="CI93" s="6"/>
      <c r="CJ93" s="6"/>
      <c r="CK93" s="6"/>
      <c r="CL93" s="6"/>
      <c r="CM93" s="6"/>
      <c r="CN93" s="6"/>
    </row>
    <row r="94" spans="1:92" s="2" customFormat="1" x14ac:dyDescent="0.2">
      <c r="BX94" s="3"/>
      <c r="BY94" s="4"/>
      <c r="BZ94" s="4"/>
      <c r="CA94" s="5"/>
      <c r="CB94" s="5"/>
      <c r="CC94" s="5"/>
      <c r="CD94" s="5"/>
      <c r="CE94" s="5"/>
      <c r="CF94" s="5"/>
      <c r="CG94" s="6"/>
      <c r="CH94" s="6"/>
      <c r="CI94" s="6"/>
      <c r="CJ94" s="6"/>
      <c r="CK94" s="6"/>
      <c r="CL94" s="6"/>
      <c r="CM94" s="6"/>
      <c r="CN94" s="6"/>
    </row>
    <row r="95" spans="1:92" s="2" customFormat="1" x14ac:dyDescent="0.2">
      <c r="BX95" s="3"/>
      <c r="BY95" s="4"/>
      <c r="BZ95" s="4"/>
      <c r="CA95" s="5"/>
      <c r="CB95" s="5"/>
      <c r="CC95" s="5"/>
      <c r="CD95" s="5"/>
      <c r="CE95" s="5"/>
      <c r="CF95" s="5"/>
      <c r="CG95" s="6"/>
      <c r="CH95" s="6"/>
      <c r="CI95" s="6"/>
      <c r="CJ95" s="6"/>
      <c r="CK95" s="6"/>
      <c r="CL95" s="6"/>
      <c r="CM95" s="6"/>
      <c r="CN95" s="6"/>
    </row>
    <row r="96" spans="1:92" s="2" customFormat="1" x14ac:dyDescent="0.2">
      <c r="BX96" s="3"/>
      <c r="BY96" s="4"/>
      <c r="BZ96" s="4"/>
      <c r="CA96" s="5"/>
      <c r="CB96" s="5"/>
      <c r="CC96" s="5"/>
      <c r="CD96" s="5"/>
      <c r="CE96" s="5"/>
      <c r="CF96" s="5"/>
      <c r="CG96" s="6"/>
      <c r="CH96" s="6"/>
      <c r="CI96" s="6"/>
      <c r="CJ96" s="6"/>
      <c r="CK96" s="6"/>
      <c r="CL96" s="6"/>
      <c r="CM96" s="6"/>
      <c r="CN96" s="6"/>
    </row>
    <row r="97" spans="76:104" x14ac:dyDescent="0.2">
      <c r="BX97" s="2"/>
      <c r="BY97" s="2"/>
      <c r="BZ97" s="2"/>
      <c r="CA97" s="2"/>
      <c r="CB97" s="2"/>
      <c r="CC97" s="2"/>
      <c r="CD97" s="2"/>
      <c r="CE97" s="2"/>
      <c r="CF97" s="2"/>
      <c r="CG97" s="6"/>
      <c r="CH97" s="6"/>
      <c r="CI97" s="6"/>
      <c r="CJ97" s="6"/>
      <c r="CK97" s="6"/>
      <c r="CL97" s="6"/>
      <c r="CM97" s="6"/>
      <c r="CN97" s="6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76:104" x14ac:dyDescent="0.2">
      <c r="BX98" s="2"/>
      <c r="BY98" s="2"/>
      <c r="BZ98" s="2"/>
      <c r="CA98" s="2"/>
      <c r="CB98" s="2"/>
      <c r="CC98" s="2"/>
      <c r="CD98" s="2"/>
      <c r="CE98" s="2"/>
      <c r="CF98" s="2"/>
      <c r="CG98" s="6"/>
      <c r="CH98" s="6"/>
      <c r="CI98" s="6"/>
      <c r="CJ98" s="6"/>
      <c r="CK98" s="6"/>
      <c r="CL98" s="6"/>
      <c r="CM98" s="6"/>
      <c r="CN98" s="6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76:104" x14ac:dyDescent="0.2">
      <c r="BX99" s="2"/>
      <c r="BY99" s="2"/>
      <c r="BZ99" s="2"/>
      <c r="CA99" s="2"/>
      <c r="CB99" s="2"/>
      <c r="CC99" s="2"/>
      <c r="CD99" s="2"/>
      <c r="CE99" s="2"/>
      <c r="CF99" s="2"/>
      <c r="CG99" s="6"/>
      <c r="CH99" s="6"/>
      <c r="CI99" s="6"/>
      <c r="CJ99" s="6"/>
      <c r="CK99" s="6"/>
      <c r="CL99" s="6"/>
      <c r="CM99" s="6"/>
      <c r="CN99" s="6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76:104" x14ac:dyDescent="0.2">
      <c r="BX100" s="2"/>
      <c r="BY100" s="2"/>
      <c r="BZ100" s="2"/>
      <c r="CA100" s="2"/>
      <c r="CB100" s="2"/>
      <c r="CC100" s="2"/>
      <c r="CD100" s="2"/>
      <c r="CE100" s="2"/>
      <c r="CF100" s="2"/>
      <c r="CG100" s="6"/>
      <c r="CH100" s="6"/>
      <c r="CI100" s="6"/>
      <c r="CJ100" s="6"/>
      <c r="CK100" s="6"/>
      <c r="CL100" s="6"/>
      <c r="CM100" s="6"/>
      <c r="CN100" s="6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76:104" x14ac:dyDescent="0.2">
      <c r="BX101" s="2"/>
      <c r="BY101" s="2"/>
      <c r="BZ101" s="2"/>
      <c r="CA101" s="2"/>
      <c r="CB101" s="2"/>
      <c r="CC101" s="2"/>
      <c r="CD101" s="2"/>
      <c r="CE101" s="2"/>
      <c r="CF101" s="2"/>
      <c r="CG101" s="6"/>
      <c r="CH101" s="6"/>
      <c r="CI101" s="6"/>
      <c r="CJ101" s="6"/>
      <c r="CK101" s="6"/>
      <c r="CL101" s="6"/>
      <c r="CM101" s="6"/>
      <c r="CN101" s="6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97" spans="1:104" s="168" customFormat="1" x14ac:dyDescent="0.2">
      <c r="A197" s="168">
        <f>SUM(B12:O12,B19:B23,B37:B45,C53,B74:I74,B85:G85,C54:C57,B48:B50,C28:C34)</f>
        <v>10238.299999999999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dataValidations count="2">
    <dataValidation type="decimal" allowBlank="1" showInputMessage="1" showErrorMessage="1" sqref="B13:F16 H13:J16 L13:O16 Q13:T16 V13:Y16 AA13:AB16">
      <formula1>0</formula1>
      <formula2>1E+26</formula2>
    </dataValidation>
    <dataValidation type="whole" allowBlank="1" showInputMessage="1" showErrorMessage="1" sqref="A1:A1048576 B17:F1048576 B1:F12 G1:G1048576 H17:J1048576 H1:J12 K1:K1048576 L17:O1048576 L1:O12 P1:P1048576 Q17:T1048576 Q1:T12 U1:U1048576 V17:Y1048576 V1:Y12 Z1:Z1048576 AC1:XFD1048576 AA1:AB12 AA17:AB1048576">
      <formula1>0</formula1>
      <formula2>1E+26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97"/>
  <sheetViews>
    <sheetView workbookViewId="0">
      <selection activeCell="D14" sqref="D14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s="2" customFormat="1" x14ac:dyDescent="0.2">
      <c r="A1" s="1" t="s">
        <v>0</v>
      </c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s="2" customFormat="1" x14ac:dyDescent="0.2">
      <c r="A2" s="1" t="str">
        <f>CONCATENATE("COMUNA: ",[3]NOMBRE!B2," - ","( ",[3]NOMBRE!C2,[3]NOMBRE!D2,[3]NOMBRE!E2,[3]NOMBRE!F2,[3]NOMBRE!G2," )")</f>
        <v>COMUNA: LINARES - ( 07401 )</v>
      </c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spans="1:92" s="2" customForma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BX3" s="3"/>
      <c r="BY3" s="4"/>
      <c r="BZ3" s="4"/>
      <c r="CA3" s="5"/>
      <c r="CB3" s="5"/>
      <c r="CC3" s="5"/>
      <c r="CD3" s="5"/>
      <c r="CE3" s="5"/>
      <c r="CF3" s="5"/>
      <c r="CG3" s="6"/>
      <c r="CH3" s="6"/>
      <c r="CI3" s="6"/>
      <c r="CJ3" s="6"/>
      <c r="CK3" s="6"/>
      <c r="CL3" s="6"/>
      <c r="CM3" s="6"/>
      <c r="CN3" s="6"/>
    </row>
    <row r="4" spans="1:92" s="2" customFormat="1" x14ac:dyDescent="0.2">
      <c r="A4" s="1" t="str">
        <f>CONCATENATE("MES: ",[3]NOMBRE!B6," - ","( ",[3]NOMBRE!C6,[3]NOMBRE!D6," )")</f>
        <v>MES: FEBRERO - ( 02 )</v>
      </c>
      <c r="BX4" s="3"/>
      <c r="BY4" s="4"/>
      <c r="BZ4" s="4"/>
      <c r="CA4" s="5"/>
      <c r="CB4" s="5"/>
      <c r="CC4" s="5"/>
      <c r="CD4" s="5"/>
      <c r="CE4" s="5"/>
      <c r="CF4" s="5"/>
      <c r="CG4" s="6"/>
      <c r="CH4" s="6"/>
      <c r="CI4" s="6"/>
      <c r="CJ4" s="6"/>
      <c r="CK4" s="6"/>
      <c r="CL4" s="6"/>
      <c r="CM4" s="6"/>
      <c r="CN4" s="6"/>
    </row>
    <row r="5" spans="1:92" s="2" customFormat="1" x14ac:dyDescent="0.2">
      <c r="A5" s="1" t="str">
        <f>CONCATENATE("AÑO: ",[3]NOMBRE!B7)</f>
        <v>AÑO: 2020</v>
      </c>
      <c r="BX5" s="3"/>
      <c r="BY5" s="4"/>
      <c r="BZ5" s="4"/>
      <c r="CA5" s="5"/>
      <c r="CB5" s="5"/>
      <c r="CC5" s="5"/>
      <c r="CD5" s="5"/>
      <c r="CE5" s="5"/>
      <c r="CF5" s="5"/>
      <c r="CG5" s="6"/>
      <c r="CH5" s="6"/>
      <c r="CI5" s="6"/>
      <c r="CJ5" s="6"/>
      <c r="CK5" s="6"/>
      <c r="CL5" s="6"/>
      <c r="CM5" s="6"/>
      <c r="CN5" s="6"/>
    </row>
    <row r="6" spans="1:92" s="2" customFormat="1" ht="15" x14ac:dyDescent="0.2">
      <c r="F6" s="7" t="s">
        <v>1</v>
      </c>
      <c r="BX6" s="3"/>
      <c r="BY6" s="4"/>
      <c r="BZ6" s="4"/>
      <c r="CA6" s="5"/>
      <c r="CB6" s="5"/>
      <c r="CC6" s="5"/>
      <c r="CD6" s="5"/>
      <c r="CE6" s="5"/>
      <c r="CF6" s="5"/>
      <c r="CG6" s="6"/>
      <c r="CH6" s="6"/>
      <c r="CI6" s="6"/>
      <c r="CJ6" s="6"/>
      <c r="CK6" s="6"/>
      <c r="CL6" s="6"/>
      <c r="CM6" s="6"/>
      <c r="CN6" s="6"/>
    </row>
    <row r="7" spans="1:92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BX7" s="3"/>
      <c r="BY7" s="4"/>
      <c r="BZ7" s="4"/>
      <c r="CA7" s="5"/>
      <c r="CB7" s="5"/>
      <c r="CC7" s="5"/>
      <c r="CD7" s="5"/>
      <c r="CE7" s="5"/>
      <c r="CF7" s="5"/>
      <c r="CG7" s="6"/>
      <c r="CH7" s="6"/>
      <c r="CI7" s="6"/>
      <c r="CJ7" s="6"/>
      <c r="CK7" s="6"/>
      <c r="CL7" s="6"/>
      <c r="CM7" s="6"/>
      <c r="CN7" s="6"/>
    </row>
    <row r="8" spans="1:92" s="2" customFormat="1" x14ac:dyDescent="0.2">
      <c r="A8" s="10" t="s">
        <v>2</v>
      </c>
      <c r="BX8" s="3"/>
      <c r="BY8" s="4"/>
      <c r="BZ8" s="4"/>
      <c r="CA8" s="5"/>
      <c r="CB8" s="5"/>
      <c r="CC8" s="5"/>
      <c r="CD8" s="5"/>
      <c r="CE8" s="5"/>
      <c r="CF8" s="5"/>
      <c r="CG8" s="6"/>
      <c r="CH8" s="6"/>
      <c r="CI8" s="6"/>
      <c r="CJ8" s="6"/>
      <c r="CK8" s="6"/>
      <c r="CL8" s="6"/>
      <c r="CM8" s="6"/>
      <c r="CN8" s="6"/>
    </row>
    <row r="9" spans="1:92" s="2" customFormat="1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118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96" t="s">
        <v>119</v>
      </c>
      <c r="AA9" s="497"/>
      <c r="AB9" s="498"/>
      <c r="BY9" s="11"/>
      <c r="BZ9" s="4"/>
      <c r="CA9" s="5"/>
      <c r="CB9" s="5"/>
      <c r="CC9" s="5"/>
      <c r="CD9" s="5"/>
      <c r="CE9" s="5"/>
      <c r="CF9" s="5"/>
      <c r="CG9" s="6"/>
      <c r="CH9" s="6"/>
      <c r="CI9" s="6"/>
      <c r="CJ9" s="6"/>
      <c r="CK9" s="6"/>
      <c r="CL9" s="6"/>
      <c r="CM9" s="6"/>
      <c r="CN9" s="6"/>
    </row>
    <row r="10" spans="1:92" s="2" customForma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9"/>
      <c r="AA10" s="500"/>
      <c r="AB10" s="501"/>
      <c r="BY10" s="11"/>
      <c r="BZ10" s="4"/>
      <c r="CA10" s="5"/>
      <c r="CB10" s="5"/>
      <c r="CC10" s="5"/>
      <c r="CD10" s="5"/>
      <c r="CE10" s="5"/>
      <c r="CF10" s="5"/>
      <c r="CG10" s="6"/>
      <c r="CH10" s="6"/>
      <c r="CI10" s="6"/>
      <c r="CJ10" s="6"/>
      <c r="CK10" s="6"/>
      <c r="CL10" s="6"/>
      <c r="CM10" s="6"/>
      <c r="CN10" s="6"/>
    </row>
    <row r="11" spans="1:92" s="2" customFormat="1" ht="21" x14ac:dyDescent="0.2">
      <c r="A11" s="478"/>
      <c r="B11" s="479"/>
      <c r="C11" s="480"/>
      <c r="D11" s="502"/>
      <c r="E11" s="502"/>
      <c r="F11" s="484"/>
      <c r="G11" s="202" t="s">
        <v>14</v>
      </c>
      <c r="H11" s="13" t="s">
        <v>15</v>
      </c>
      <c r="I11" s="13" t="s">
        <v>16</v>
      </c>
      <c r="J11" s="203" t="s">
        <v>17</v>
      </c>
      <c r="K11" s="202" t="s">
        <v>14</v>
      </c>
      <c r="L11" s="13" t="s">
        <v>15</v>
      </c>
      <c r="M11" s="13" t="s">
        <v>16</v>
      </c>
      <c r="N11" s="13" t="s">
        <v>17</v>
      </c>
      <c r="O11" s="203" t="s">
        <v>18</v>
      </c>
      <c r="P11" s="202" t="s">
        <v>14</v>
      </c>
      <c r="Q11" s="13" t="s">
        <v>15</v>
      </c>
      <c r="R11" s="13" t="s">
        <v>19</v>
      </c>
      <c r="S11" s="13" t="s">
        <v>17</v>
      </c>
      <c r="T11" s="203" t="s">
        <v>18</v>
      </c>
      <c r="U11" s="202" t="s">
        <v>14</v>
      </c>
      <c r="V11" s="13" t="s">
        <v>15</v>
      </c>
      <c r="W11" s="13" t="s">
        <v>16</v>
      </c>
      <c r="X11" s="13" t="s">
        <v>17</v>
      </c>
      <c r="Y11" s="203" t="s">
        <v>18</v>
      </c>
      <c r="Z11" s="178" t="s">
        <v>14</v>
      </c>
      <c r="AA11" s="179" t="s">
        <v>20</v>
      </c>
      <c r="AB11" s="180" t="s">
        <v>21</v>
      </c>
      <c r="BY11" s="11"/>
      <c r="BZ11" s="4"/>
      <c r="CA11" s="5"/>
      <c r="CB11" s="5"/>
      <c r="CC11" s="5"/>
      <c r="CD11" s="5"/>
      <c r="CE11" s="5"/>
      <c r="CF11" s="5"/>
      <c r="CG11" s="6"/>
      <c r="CH11" s="6"/>
      <c r="CI11" s="6"/>
      <c r="CJ11" s="6"/>
      <c r="CK11" s="6"/>
      <c r="CL11" s="6"/>
      <c r="CM11" s="6"/>
      <c r="CN11" s="6"/>
    </row>
    <row r="12" spans="1:92" s="2" customFormat="1" x14ac:dyDescent="0.2">
      <c r="A12" s="201" t="s">
        <v>22</v>
      </c>
      <c r="B12" s="17">
        <f t="shared" ref="B12:Y12" si="0">SUM(B13:B16)</f>
        <v>6</v>
      </c>
      <c r="C12" s="18">
        <f t="shared" si="0"/>
        <v>6</v>
      </c>
      <c r="D12" s="19">
        <f t="shared" si="0"/>
        <v>6</v>
      </c>
      <c r="E12" s="19">
        <f t="shared" si="0"/>
        <v>1410</v>
      </c>
      <c r="F12" s="20">
        <f t="shared" si="0"/>
        <v>1410</v>
      </c>
      <c r="G12" s="21">
        <f t="shared" si="0"/>
        <v>714</v>
      </c>
      <c r="H12" s="19">
        <f t="shared" si="0"/>
        <v>714</v>
      </c>
      <c r="I12" s="19">
        <f t="shared" si="0"/>
        <v>0</v>
      </c>
      <c r="J12" s="20">
        <f t="shared" si="0"/>
        <v>0</v>
      </c>
      <c r="K12" s="21">
        <f t="shared" si="0"/>
        <v>557.17999999999995</v>
      </c>
      <c r="L12" s="19">
        <f t="shared" si="0"/>
        <v>449.26</v>
      </c>
      <c r="M12" s="19">
        <f t="shared" si="0"/>
        <v>1.02</v>
      </c>
      <c r="N12" s="19">
        <f t="shared" si="0"/>
        <v>1.57</v>
      </c>
      <c r="O12" s="20">
        <f t="shared" si="0"/>
        <v>105.33</v>
      </c>
      <c r="P12" s="21">
        <f t="shared" si="0"/>
        <v>318.34000000000003</v>
      </c>
      <c r="Q12" s="19">
        <f t="shared" si="0"/>
        <v>245.23</v>
      </c>
      <c r="R12" s="19">
        <f t="shared" si="0"/>
        <v>7.77</v>
      </c>
      <c r="S12" s="19">
        <f t="shared" si="0"/>
        <v>0</v>
      </c>
      <c r="T12" s="20">
        <f t="shared" si="0"/>
        <v>65.34</v>
      </c>
      <c r="U12" s="21">
        <f t="shared" si="0"/>
        <v>84.916666666666671</v>
      </c>
      <c r="V12" s="19">
        <f t="shared" si="0"/>
        <v>65</v>
      </c>
      <c r="W12" s="19">
        <f t="shared" si="0"/>
        <v>2.9166666666666665</v>
      </c>
      <c r="X12" s="19">
        <f t="shared" si="0"/>
        <v>0</v>
      </c>
      <c r="Y12" s="20">
        <f t="shared" si="0"/>
        <v>17</v>
      </c>
      <c r="Z12" s="181">
        <f>SUM(AA12:AB12)</f>
        <v>77.37</v>
      </c>
      <c r="AA12" s="182">
        <f>SUM(AA13:AA16)</f>
        <v>57.06</v>
      </c>
      <c r="AB12" s="183">
        <f>SUM(AB13:AB16)</f>
        <v>20.310000000000002</v>
      </c>
      <c r="BY12" s="11"/>
      <c r="BZ12" s="4"/>
      <c r="CA12" s="5"/>
      <c r="CB12" s="5"/>
      <c r="CC12" s="5"/>
      <c r="CD12" s="5"/>
      <c r="CE12" s="5"/>
      <c r="CF12" s="5"/>
      <c r="CG12" s="6"/>
      <c r="CH12" s="6"/>
      <c r="CI12" s="6"/>
      <c r="CJ12" s="6"/>
      <c r="CK12" s="6"/>
      <c r="CL12" s="6"/>
      <c r="CM12" s="6"/>
      <c r="CN12" s="6"/>
    </row>
    <row r="13" spans="1:92" s="2" customFormat="1" x14ac:dyDescent="0.2">
      <c r="A13" s="23" t="s">
        <v>23</v>
      </c>
      <c r="B13" s="190">
        <v>5</v>
      </c>
      <c r="C13" s="191">
        <v>5</v>
      </c>
      <c r="D13" s="191">
        <v>5</v>
      </c>
      <c r="E13" s="191">
        <v>714</v>
      </c>
      <c r="F13" s="191">
        <v>714</v>
      </c>
      <c r="G13" s="24">
        <f>SUM(H13:J13)</f>
        <v>714</v>
      </c>
      <c r="H13" s="192">
        <v>714</v>
      </c>
      <c r="I13" s="191">
        <v>0</v>
      </c>
      <c r="J13" s="191">
        <v>0</v>
      </c>
      <c r="K13" s="25">
        <f>SUM(L13:O13)</f>
        <v>377.29999999999995</v>
      </c>
      <c r="L13" s="192">
        <v>297.38</v>
      </c>
      <c r="M13" s="191">
        <v>1.02</v>
      </c>
      <c r="N13" s="26">
        <v>1.57</v>
      </c>
      <c r="O13" s="193">
        <v>77.33</v>
      </c>
      <c r="P13" s="25">
        <f>SUM(Q13:T13)</f>
        <v>182.29000000000002</v>
      </c>
      <c r="Q13" s="192">
        <v>130.85</v>
      </c>
      <c r="R13" s="191">
        <v>7.77</v>
      </c>
      <c r="S13" s="26">
        <v>0</v>
      </c>
      <c r="T13" s="193">
        <v>43.67</v>
      </c>
      <c r="U13" s="25">
        <f>SUM(V13:Y13)</f>
        <v>3.9166666666666665</v>
      </c>
      <c r="V13" s="192">
        <v>0</v>
      </c>
      <c r="W13" s="191">
        <v>2.9166666666666665</v>
      </c>
      <c r="X13" s="26">
        <v>0</v>
      </c>
      <c r="Y13" s="193">
        <v>1</v>
      </c>
      <c r="Z13" s="25">
        <f>SUM(AA13:AB13)</f>
        <v>54.9</v>
      </c>
      <c r="AA13" s="194">
        <v>43.4</v>
      </c>
      <c r="AB13" s="27">
        <v>11.5</v>
      </c>
      <c r="BY13" s="11"/>
      <c r="BZ13" s="4"/>
      <c r="CA13" s="5"/>
      <c r="CB13" s="5"/>
      <c r="CC13" s="5"/>
      <c r="CD13" s="5"/>
      <c r="CE13" s="5"/>
      <c r="CF13" s="5"/>
      <c r="CG13" s="6"/>
      <c r="CH13" s="6"/>
      <c r="CI13" s="6"/>
      <c r="CJ13" s="6"/>
      <c r="CK13" s="6"/>
      <c r="CL13" s="6"/>
      <c r="CM13" s="6"/>
      <c r="CN13" s="6"/>
    </row>
    <row r="14" spans="1:92" s="2" customFormat="1" x14ac:dyDescent="0.2">
      <c r="A14" s="184" t="s">
        <v>24</v>
      </c>
      <c r="B14" s="29">
        <v>1</v>
      </c>
      <c r="C14" s="30">
        <v>1</v>
      </c>
      <c r="D14" s="30">
        <v>1</v>
      </c>
      <c r="E14" s="30">
        <v>696</v>
      </c>
      <c r="F14" s="30">
        <v>696</v>
      </c>
      <c r="G14" s="31">
        <f>SUM(H14:J14)</f>
        <v>0</v>
      </c>
      <c r="H14" s="32"/>
      <c r="I14" s="30"/>
      <c r="J14" s="30"/>
      <c r="K14" s="185">
        <f>SUM(L14:O14)</f>
        <v>179.88</v>
      </c>
      <c r="L14" s="32">
        <v>151.88</v>
      </c>
      <c r="M14" s="30"/>
      <c r="N14" s="34"/>
      <c r="O14" s="35">
        <v>28</v>
      </c>
      <c r="P14" s="185">
        <f>SUM(Q14:T14)</f>
        <v>136.05000000000001</v>
      </c>
      <c r="Q14" s="32">
        <v>114.38</v>
      </c>
      <c r="R14" s="30"/>
      <c r="S14" s="34"/>
      <c r="T14" s="35">
        <v>21.67</v>
      </c>
      <c r="U14" s="185">
        <f>SUM(V14:Y14)</f>
        <v>81</v>
      </c>
      <c r="V14" s="32">
        <v>65</v>
      </c>
      <c r="W14" s="30"/>
      <c r="X14" s="34">
        <v>0</v>
      </c>
      <c r="Y14" s="35">
        <v>16</v>
      </c>
      <c r="Z14" s="185">
        <f>SUM(AA14:AB14)</f>
        <v>22.47</v>
      </c>
      <c r="AA14" s="36">
        <v>13.66</v>
      </c>
      <c r="AB14" s="37">
        <v>8.81</v>
      </c>
      <c r="BY14" s="11"/>
      <c r="BZ14" s="4"/>
      <c r="CA14" s="5"/>
      <c r="CB14" s="5"/>
      <c r="CC14" s="5"/>
      <c r="CD14" s="5"/>
      <c r="CE14" s="5"/>
      <c r="CF14" s="5"/>
      <c r="CG14" s="6"/>
      <c r="CH14" s="6"/>
      <c r="CI14" s="6"/>
      <c r="CJ14" s="6"/>
      <c r="CK14" s="6"/>
      <c r="CL14" s="6"/>
      <c r="CM14" s="6"/>
      <c r="CN14" s="6"/>
    </row>
    <row r="15" spans="1:92" s="2" customFormat="1" x14ac:dyDescent="0.2">
      <c r="A15" s="38" t="s">
        <v>25</v>
      </c>
      <c r="B15" s="29"/>
      <c r="C15" s="30"/>
      <c r="D15" s="30"/>
      <c r="E15" s="30"/>
      <c r="F15" s="30"/>
      <c r="G15" s="185">
        <f>SUM(H15:J15)</f>
        <v>0</v>
      </c>
      <c r="H15" s="32"/>
      <c r="I15" s="30"/>
      <c r="J15" s="30"/>
      <c r="K15" s="185">
        <f>SUM(L15:O15)</f>
        <v>0</v>
      </c>
      <c r="L15" s="32"/>
      <c r="M15" s="30"/>
      <c r="N15" s="34"/>
      <c r="O15" s="35"/>
      <c r="P15" s="185">
        <f>SUM(Q15:T15)</f>
        <v>0</v>
      </c>
      <c r="Q15" s="32"/>
      <c r="R15" s="30"/>
      <c r="S15" s="34"/>
      <c r="T15" s="35"/>
      <c r="U15" s="185">
        <f>SUM(V15:Y15)</f>
        <v>0</v>
      </c>
      <c r="V15" s="32"/>
      <c r="W15" s="30"/>
      <c r="X15" s="34"/>
      <c r="Y15" s="35"/>
      <c r="Z15" s="185">
        <f>SUM(AA15:AB15)</f>
        <v>0</v>
      </c>
      <c r="AA15" s="36"/>
      <c r="AB15" s="37"/>
      <c r="BY15" s="11"/>
      <c r="BZ15" s="4"/>
      <c r="CA15" s="5"/>
      <c r="CB15" s="5"/>
      <c r="CC15" s="5"/>
      <c r="CD15" s="5"/>
      <c r="CE15" s="5"/>
      <c r="CF15" s="5"/>
      <c r="CG15" s="6"/>
      <c r="CH15" s="6"/>
      <c r="CI15" s="6"/>
      <c r="CJ15" s="6"/>
      <c r="CK15" s="6"/>
      <c r="CL15" s="6"/>
      <c r="CM15" s="6"/>
      <c r="CN15" s="6"/>
    </row>
    <row r="16" spans="1:92" s="2" customForma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Y16" s="11"/>
      <c r="BZ16" s="4"/>
      <c r="CA16" s="5"/>
      <c r="CB16" s="5"/>
      <c r="CC16" s="5"/>
      <c r="CD16" s="5"/>
      <c r="CE16" s="5"/>
      <c r="CF16" s="5"/>
      <c r="CG16" s="6"/>
      <c r="CH16" s="6"/>
      <c r="CI16" s="6"/>
      <c r="CJ16" s="6"/>
      <c r="CK16" s="6"/>
      <c r="CL16" s="6"/>
      <c r="CM16" s="6"/>
      <c r="CN16" s="6"/>
    </row>
    <row r="17" spans="1:92" s="2" customFormat="1" x14ac:dyDescent="0.2">
      <c r="A17" s="10" t="s">
        <v>27</v>
      </c>
      <c r="B17" s="50"/>
      <c r="C17" s="218"/>
      <c r="D17" s="218"/>
      <c r="E17" s="218"/>
      <c r="F17" s="218"/>
      <c r="G17" s="50"/>
      <c r="H17" s="219"/>
      <c r="I17" s="53"/>
      <c r="J17" s="54"/>
      <c r="K17" s="55"/>
      <c r="L17" s="55"/>
      <c r="BX17" s="3"/>
      <c r="BY17" s="4"/>
      <c r="BZ17" s="4"/>
      <c r="CA17" s="5"/>
      <c r="CB17" s="5"/>
      <c r="CC17" s="5"/>
      <c r="CD17" s="5"/>
      <c r="CE17" s="5"/>
      <c r="CF17" s="5"/>
      <c r="CG17" s="6"/>
      <c r="CH17" s="6"/>
      <c r="CI17" s="6"/>
      <c r="CJ17" s="6"/>
      <c r="CK17" s="6"/>
      <c r="CL17" s="6"/>
      <c r="CM17" s="6"/>
      <c r="CN17" s="6"/>
    </row>
    <row r="18" spans="1:92" s="2" customFormat="1" ht="31.5" x14ac:dyDescent="0.2">
      <c r="A18" s="205" t="s">
        <v>28</v>
      </c>
      <c r="B18" s="199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20"/>
      <c r="I18" s="218"/>
      <c r="J18" s="218"/>
      <c r="K18" s="221"/>
      <c r="L18" s="221"/>
      <c r="BX18" s="3"/>
      <c r="BY18" s="4"/>
      <c r="BZ18" s="4"/>
      <c r="CA18" s="5"/>
      <c r="CB18" s="5"/>
      <c r="CC18" s="5"/>
      <c r="CD18" s="5"/>
      <c r="CE18" s="5"/>
      <c r="CF18" s="5"/>
      <c r="CG18" s="6"/>
      <c r="CH18" s="6"/>
      <c r="CI18" s="6"/>
      <c r="CJ18" s="6"/>
      <c r="CK18" s="6"/>
      <c r="CL18" s="6"/>
      <c r="CM18" s="6"/>
      <c r="CN18" s="6"/>
    </row>
    <row r="19" spans="1:92" s="2" customFormat="1" x14ac:dyDescent="0.2">
      <c r="A19" s="63" t="s">
        <v>35</v>
      </c>
      <c r="B19" s="64">
        <f>SUM(C19:G19)</f>
        <v>8</v>
      </c>
      <c r="C19" s="65"/>
      <c r="D19" s="66"/>
      <c r="E19" s="66">
        <v>8</v>
      </c>
      <c r="F19" s="66"/>
      <c r="G19" s="67"/>
      <c r="H19" s="222"/>
      <c r="I19" s="218"/>
      <c r="J19" s="218"/>
      <c r="K19" s="221"/>
      <c r="L19" s="221"/>
      <c r="BX19" s="3"/>
      <c r="BY19" s="4"/>
      <c r="BZ19" s="4"/>
      <c r="CA19" s="5"/>
      <c r="CB19" s="5"/>
      <c r="CC19" s="5"/>
      <c r="CD19" s="5"/>
      <c r="CE19" s="5"/>
      <c r="CF19" s="5"/>
      <c r="CG19" s="6"/>
      <c r="CH19" s="6"/>
      <c r="CI19" s="6"/>
      <c r="CJ19" s="6"/>
      <c r="CK19" s="6"/>
      <c r="CL19" s="6"/>
      <c r="CM19" s="6"/>
      <c r="CN19" s="6"/>
    </row>
    <row r="20" spans="1:92" s="2" customFormat="1" x14ac:dyDescent="0.2">
      <c r="A20" s="69" t="s">
        <v>36</v>
      </c>
      <c r="B20" s="224">
        <f>SUM(C20:G20)</f>
        <v>151</v>
      </c>
      <c r="C20" s="225"/>
      <c r="D20" s="226"/>
      <c r="E20" s="226">
        <v>151</v>
      </c>
      <c r="F20" s="226"/>
      <c r="G20" s="227"/>
      <c r="H20" s="222"/>
      <c r="I20" s="218"/>
      <c r="J20" s="218"/>
      <c r="K20" s="221"/>
      <c r="L20" s="221"/>
      <c r="BX20" s="3"/>
      <c r="BY20" s="4"/>
      <c r="BZ20" s="4"/>
      <c r="CA20" s="5"/>
      <c r="CB20" s="5"/>
      <c r="CC20" s="5"/>
      <c r="CD20" s="5"/>
      <c r="CE20" s="5"/>
      <c r="CF20" s="5"/>
      <c r="CG20" s="6"/>
      <c r="CH20" s="6"/>
      <c r="CI20" s="6"/>
      <c r="CJ20" s="6"/>
      <c r="CK20" s="6"/>
      <c r="CL20" s="6"/>
      <c r="CM20" s="6"/>
      <c r="CN20" s="6"/>
    </row>
    <row r="21" spans="1:92" s="2" customFormat="1" x14ac:dyDescent="0.2">
      <c r="A21" s="69" t="s">
        <v>37</v>
      </c>
      <c r="B21" s="224">
        <f>SUM(C21:G21)</f>
        <v>151</v>
      </c>
      <c r="C21" s="225"/>
      <c r="D21" s="226"/>
      <c r="E21" s="226">
        <v>151</v>
      </c>
      <c r="F21" s="226"/>
      <c r="G21" s="227"/>
      <c r="H21" s="222"/>
      <c r="I21" s="218"/>
      <c r="J21" s="218"/>
      <c r="K21" s="221"/>
      <c r="L21" s="221"/>
      <c r="BX21" s="3"/>
      <c r="BY21" s="4"/>
      <c r="BZ21" s="4"/>
      <c r="CA21" s="5"/>
      <c r="CB21" s="5"/>
      <c r="CC21" s="5"/>
      <c r="CD21" s="5"/>
      <c r="CE21" s="5"/>
      <c r="CF21" s="5"/>
      <c r="CG21" s="6"/>
      <c r="CH21" s="6"/>
      <c r="CI21" s="6"/>
      <c r="CJ21" s="6"/>
      <c r="CK21" s="6"/>
      <c r="CL21" s="6"/>
      <c r="CM21" s="6"/>
      <c r="CN21" s="6"/>
    </row>
    <row r="22" spans="1:92" s="2" customFormat="1" x14ac:dyDescent="0.2">
      <c r="A22" s="69" t="s">
        <v>38</v>
      </c>
      <c r="B22" s="224">
        <f>SUM(C22:G22)</f>
        <v>151</v>
      </c>
      <c r="C22" s="225"/>
      <c r="D22" s="226"/>
      <c r="E22" s="226">
        <v>151</v>
      </c>
      <c r="F22" s="226"/>
      <c r="G22" s="227"/>
      <c r="H22" s="222"/>
      <c r="I22" s="218"/>
      <c r="J22" s="228"/>
      <c r="K22" s="221"/>
      <c r="L22" s="221"/>
      <c r="BX22" s="3"/>
      <c r="BY22" s="4"/>
      <c r="BZ22" s="4"/>
      <c r="CA22" s="5"/>
      <c r="CB22" s="5"/>
      <c r="CC22" s="5"/>
      <c r="CD22" s="5"/>
      <c r="CE22" s="5"/>
      <c r="CF22" s="5"/>
      <c r="CG22" s="6"/>
      <c r="CH22" s="6"/>
      <c r="CI22" s="6"/>
      <c r="CJ22" s="6"/>
      <c r="CK22" s="6"/>
      <c r="CL22" s="6"/>
      <c r="CM22" s="6"/>
      <c r="CN22" s="6"/>
    </row>
    <row r="23" spans="1:92" s="2" customFormat="1" x14ac:dyDescent="0.2">
      <c r="A23" s="187" t="s">
        <v>39</v>
      </c>
      <c r="B23" s="76">
        <f>SUM(C23:G23)</f>
        <v>151</v>
      </c>
      <c r="C23" s="209"/>
      <c r="D23" s="210"/>
      <c r="E23" s="210">
        <v>151</v>
      </c>
      <c r="F23" s="210"/>
      <c r="G23" s="211"/>
      <c r="H23" s="222"/>
      <c r="I23" s="218"/>
      <c r="J23" s="218"/>
      <c r="K23" s="221"/>
      <c r="L23" s="221"/>
      <c r="BX23" s="3"/>
      <c r="BY23" s="4"/>
      <c r="BZ23" s="4"/>
      <c r="CA23" s="5"/>
      <c r="CB23" s="5"/>
      <c r="CC23" s="5"/>
      <c r="CD23" s="5"/>
      <c r="CE23" s="5"/>
      <c r="CF23" s="5"/>
      <c r="CG23" s="6"/>
      <c r="CH23" s="6"/>
      <c r="CI23" s="6"/>
      <c r="CJ23" s="6"/>
      <c r="CK23" s="6"/>
      <c r="CL23" s="6"/>
      <c r="CM23" s="6"/>
      <c r="CN23" s="6"/>
    </row>
    <row r="24" spans="1:92" s="2" customFormat="1" x14ac:dyDescent="0.2">
      <c r="A24" s="229" t="s">
        <v>40</v>
      </c>
      <c r="B24" s="230"/>
      <c r="C24" s="228"/>
      <c r="D24" s="230"/>
      <c r="E24" s="230"/>
      <c r="BX24" s="3"/>
      <c r="BY24" s="4"/>
      <c r="BZ24" s="4"/>
      <c r="CA24" s="5"/>
      <c r="CB24" s="5"/>
      <c r="CC24" s="5"/>
      <c r="CD24" s="5"/>
      <c r="CE24" s="5"/>
      <c r="CF24" s="5"/>
      <c r="CG24" s="6"/>
      <c r="CH24" s="6"/>
      <c r="CI24" s="6"/>
      <c r="CJ24" s="6"/>
      <c r="CK24" s="6"/>
      <c r="CL24" s="6"/>
      <c r="CM24" s="6"/>
      <c r="CN24" s="6"/>
    </row>
    <row r="25" spans="1:92" s="2" customFormat="1" x14ac:dyDescent="0.2">
      <c r="A25" s="10" t="s">
        <v>41</v>
      </c>
      <c r="B25" s="54"/>
      <c r="C25" s="231"/>
      <c r="D25" s="231"/>
      <c r="E25" s="231"/>
      <c r="F25" s="231"/>
      <c r="G25" s="231"/>
      <c r="H25" s="231"/>
      <c r="I25" s="232"/>
      <c r="J25" s="232"/>
      <c r="K25" s="230"/>
      <c r="L25" s="230"/>
      <c r="BX25" s="3"/>
      <c r="BY25" s="4"/>
      <c r="BZ25" s="4"/>
      <c r="CA25" s="5"/>
      <c r="CB25" s="5"/>
      <c r="CC25" s="5"/>
      <c r="CD25" s="5"/>
      <c r="CE25" s="5"/>
      <c r="CF25" s="5"/>
      <c r="CG25" s="6"/>
      <c r="CH25" s="6"/>
      <c r="CI25" s="6"/>
      <c r="CJ25" s="6"/>
      <c r="CK25" s="6"/>
      <c r="CL25" s="6"/>
      <c r="CM25" s="6"/>
      <c r="CN25" s="6"/>
    </row>
    <row r="26" spans="1:92" s="2" customForma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Y26" s="3"/>
      <c r="BZ26" s="4"/>
      <c r="CA26" s="5"/>
      <c r="CB26" s="5"/>
      <c r="CC26" s="5"/>
      <c r="CD26" s="5"/>
      <c r="CE26" s="5"/>
      <c r="CF26" s="5"/>
      <c r="CG26" s="6"/>
      <c r="CH26" s="6"/>
      <c r="CI26" s="6"/>
      <c r="CJ26" s="6"/>
      <c r="CK26" s="6"/>
      <c r="CL26" s="6"/>
      <c r="CM26" s="6"/>
      <c r="CN26" s="6"/>
    </row>
    <row r="27" spans="1:92" s="2" customFormat="1" ht="21" x14ac:dyDescent="0.2">
      <c r="A27" s="473"/>
      <c r="B27" s="488"/>
      <c r="C27" s="485"/>
      <c r="D27" s="85" t="s">
        <v>44</v>
      </c>
      <c r="E27" s="200" t="s">
        <v>45</v>
      </c>
      <c r="F27" s="207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BY27" s="4"/>
      <c r="BZ27" s="4"/>
      <c r="CA27" s="5"/>
      <c r="CB27" s="5"/>
      <c r="CC27" s="5"/>
      <c r="CD27" s="5"/>
      <c r="CE27" s="5"/>
      <c r="CF27" s="5"/>
      <c r="CG27" s="6"/>
      <c r="CH27" s="6"/>
      <c r="CI27" s="6"/>
      <c r="CJ27" s="6"/>
      <c r="CK27" s="6"/>
      <c r="CL27" s="6"/>
      <c r="CM27" s="6"/>
      <c r="CN27" s="6"/>
    </row>
    <row r="28" spans="1:92" s="2" customFormat="1" x14ac:dyDescent="0.2">
      <c r="A28" s="464" t="s">
        <v>36</v>
      </c>
      <c r="B28" s="465"/>
      <c r="C28" s="238">
        <f t="shared" ref="C28:C34" si="1">SUM(D28:E28)</f>
        <v>25</v>
      </c>
      <c r="D28" s="90"/>
      <c r="E28" s="257">
        <v>25</v>
      </c>
      <c r="F28" s="258"/>
      <c r="G28" s="239">
        <v>16</v>
      </c>
      <c r="H28" s="239">
        <v>9</v>
      </c>
      <c r="I28" s="239"/>
      <c r="J28" s="239"/>
      <c r="K28" s="239"/>
      <c r="L28" s="91" t="str">
        <f>CA28</f>
        <v/>
      </c>
      <c r="BV28" s="3"/>
      <c r="BW28" s="4"/>
      <c r="BX28" s="4"/>
      <c r="BY28" s="4"/>
      <c r="BZ28" s="4"/>
      <c r="CA28" s="92" t="str">
        <f>IF(CG28=1," * La Suma de Personas por Origen de Derivación no puede ser Mayor a la suma de Personas por Edad. ","")</f>
        <v/>
      </c>
      <c r="CB28" s="5"/>
      <c r="CC28" s="5"/>
      <c r="CD28" s="5"/>
      <c r="CE28" s="5"/>
      <c r="CF28" s="5"/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s="2" customFormat="1" x14ac:dyDescent="0.2">
      <c r="A29" s="466" t="s">
        <v>37</v>
      </c>
      <c r="B29" s="467"/>
      <c r="C29" s="238">
        <f t="shared" si="1"/>
        <v>31</v>
      </c>
      <c r="D29" s="239"/>
      <c r="E29" s="257">
        <v>31</v>
      </c>
      <c r="F29" s="258"/>
      <c r="G29" s="239">
        <v>19</v>
      </c>
      <c r="H29" s="239">
        <v>12</v>
      </c>
      <c r="I29" s="239"/>
      <c r="J29" s="239"/>
      <c r="K29" s="239"/>
      <c r="L29" s="91" t="str">
        <f t="shared" ref="L29:L34" si="2">CA29</f>
        <v/>
      </c>
      <c r="BV29" s="3"/>
      <c r="BW29" s="4"/>
      <c r="BX29" s="4"/>
      <c r="BY29" s="4"/>
      <c r="BZ29" s="4"/>
      <c r="CA29" s="92" t="str">
        <f t="shared" ref="CA29:CA34" si="3">IF(CG29=1," * La Suma de Personas por Origen de Derivación no puede ser Mayor a la suma de Personas por Edad. ","")</f>
        <v/>
      </c>
      <c r="CB29" s="5"/>
      <c r="CC29" s="5"/>
      <c r="CD29" s="5"/>
      <c r="CE29" s="5"/>
      <c r="CF29" s="5"/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s="2" customFormat="1" x14ac:dyDescent="0.2">
      <c r="A30" s="466" t="s">
        <v>38</v>
      </c>
      <c r="B30" s="467"/>
      <c r="C30" s="238">
        <f t="shared" si="1"/>
        <v>214</v>
      </c>
      <c r="D30" s="239"/>
      <c r="E30" s="257">
        <v>214</v>
      </c>
      <c r="F30" s="258"/>
      <c r="G30" s="239">
        <v>130</v>
      </c>
      <c r="H30" s="239">
        <v>84</v>
      </c>
      <c r="I30" s="239"/>
      <c r="J30" s="239"/>
      <c r="K30" s="239"/>
      <c r="L30" s="91" t="str">
        <f t="shared" si="2"/>
        <v/>
      </c>
      <c r="BV30" s="3"/>
      <c r="BW30" s="4"/>
      <c r="BX30" s="4"/>
      <c r="BY30" s="4"/>
      <c r="BZ30" s="4"/>
      <c r="CA30" s="92" t="str">
        <f t="shared" si="3"/>
        <v/>
      </c>
      <c r="CB30" s="5"/>
      <c r="CC30" s="5"/>
      <c r="CD30" s="5"/>
      <c r="CE30" s="5"/>
      <c r="CF30" s="5"/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s="2" customFormat="1" x14ac:dyDescent="0.2">
      <c r="A31" s="468" t="s">
        <v>39</v>
      </c>
      <c r="B31" s="469"/>
      <c r="C31" s="94">
        <f t="shared" si="1"/>
        <v>19</v>
      </c>
      <c r="D31" s="95"/>
      <c r="E31" s="96">
        <v>19</v>
      </c>
      <c r="F31" s="97"/>
      <c r="G31" s="95">
        <v>11</v>
      </c>
      <c r="H31" s="95">
        <v>8</v>
      </c>
      <c r="I31" s="95"/>
      <c r="J31" s="95"/>
      <c r="K31" s="95"/>
      <c r="L31" s="91" t="str">
        <f t="shared" si="2"/>
        <v/>
      </c>
      <c r="BV31" s="3"/>
      <c r="BW31" s="4"/>
      <c r="BX31" s="4"/>
      <c r="BY31" s="4"/>
      <c r="BZ31" s="4"/>
      <c r="CA31" s="92" t="str">
        <f t="shared" si="3"/>
        <v/>
      </c>
      <c r="CB31" s="5"/>
      <c r="CC31" s="5"/>
      <c r="CD31" s="5"/>
      <c r="CE31" s="5"/>
      <c r="CF31" s="5"/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s="2" customFormat="1" x14ac:dyDescent="0.2">
      <c r="A32" s="470" t="s">
        <v>52</v>
      </c>
      <c r="B32" s="98" t="s">
        <v>53</v>
      </c>
      <c r="C32" s="238">
        <f t="shared" si="1"/>
        <v>0</v>
      </c>
      <c r="D32" s="239"/>
      <c r="E32" s="257">
        <v>0</v>
      </c>
      <c r="F32" s="258"/>
      <c r="G32" s="239">
        <v>0</v>
      </c>
      <c r="H32" s="239">
        <v>0</v>
      </c>
      <c r="I32" s="239"/>
      <c r="J32" s="239"/>
      <c r="K32" s="239"/>
      <c r="L32" s="91" t="str">
        <f t="shared" si="2"/>
        <v/>
      </c>
      <c r="BV32" s="3"/>
      <c r="BW32" s="4"/>
      <c r="BX32" s="4"/>
      <c r="BY32" s="4"/>
      <c r="BZ32" s="4"/>
      <c r="CA32" s="92" t="str">
        <f t="shared" si="3"/>
        <v/>
      </c>
      <c r="CB32" s="5"/>
      <c r="CC32" s="5"/>
      <c r="CD32" s="5"/>
      <c r="CE32" s="5"/>
      <c r="CF32" s="5"/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s="2" customFormat="1" x14ac:dyDescent="0.2">
      <c r="A33" s="495"/>
      <c r="B33" s="204" t="s">
        <v>54</v>
      </c>
      <c r="C33" s="187">
        <f t="shared" si="1"/>
        <v>0</v>
      </c>
      <c r="D33" s="195"/>
      <c r="E33" s="196">
        <v>0</v>
      </c>
      <c r="F33" s="188"/>
      <c r="G33" s="195">
        <v>0</v>
      </c>
      <c r="H33" s="195">
        <v>0</v>
      </c>
      <c r="I33" s="195"/>
      <c r="J33" s="195"/>
      <c r="K33" s="195"/>
      <c r="L33" s="91" t="str">
        <f t="shared" si="2"/>
        <v/>
      </c>
      <c r="BV33" s="3"/>
      <c r="BW33" s="4"/>
      <c r="BX33" s="4"/>
      <c r="BY33" s="4"/>
      <c r="BZ33" s="4"/>
      <c r="CA33" s="92" t="str">
        <f t="shared" si="3"/>
        <v/>
      </c>
      <c r="CB33" s="5"/>
      <c r="CC33" s="5"/>
      <c r="CD33" s="5"/>
      <c r="CE33" s="5"/>
      <c r="CF33" s="5"/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s="2" customFormat="1" x14ac:dyDescent="0.2">
      <c r="A34" s="490" t="s">
        <v>55</v>
      </c>
      <c r="B34" s="491"/>
      <c r="C34" s="187">
        <f t="shared" si="1"/>
        <v>5</v>
      </c>
      <c r="D34" s="195"/>
      <c r="E34" s="196">
        <v>5</v>
      </c>
      <c r="F34" s="188"/>
      <c r="G34" s="195">
        <v>5</v>
      </c>
      <c r="H34" s="195">
        <v>0</v>
      </c>
      <c r="I34" s="195"/>
      <c r="J34" s="195"/>
      <c r="K34" s="195"/>
      <c r="L34" s="91" t="str">
        <f t="shared" si="2"/>
        <v/>
      </c>
      <c r="BV34" s="3"/>
      <c r="BW34" s="4"/>
      <c r="BX34" s="4"/>
      <c r="BY34" s="4"/>
      <c r="BZ34" s="4"/>
      <c r="CA34" s="92" t="str">
        <f t="shared" si="3"/>
        <v/>
      </c>
      <c r="CB34" s="5"/>
      <c r="CC34" s="5"/>
      <c r="CD34" s="5"/>
      <c r="CE34" s="5"/>
      <c r="CF34" s="5"/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s="2" customFormat="1" x14ac:dyDescent="0.2">
      <c r="A35" s="235" t="s">
        <v>56</v>
      </c>
      <c r="B35" s="221"/>
      <c r="C35" s="102"/>
      <c r="D35" s="236"/>
      <c r="E35" s="236"/>
      <c r="F35" s="236"/>
      <c r="G35" s="236"/>
      <c r="H35" s="236"/>
      <c r="I35" s="236"/>
      <c r="J35" s="236"/>
      <c r="K35" s="236"/>
      <c r="L35" s="236"/>
      <c r="M35" s="237"/>
      <c r="BX35" s="3"/>
      <c r="BY35" s="4"/>
      <c r="BZ35" s="4"/>
      <c r="CA35" s="5"/>
      <c r="CB35" s="5"/>
      <c r="CC35" s="5"/>
      <c r="CD35" s="5"/>
      <c r="CE35" s="5"/>
      <c r="CF35" s="5"/>
      <c r="CG35" s="6"/>
      <c r="CH35" s="6"/>
      <c r="CI35" s="6"/>
      <c r="CJ35" s="6"/>
      <c r="CK35" s="6"/>
      <c r="CL35" s="6"/>
      <c r="CM35" s="6"/>
      <c r="CN35" s="6"/>
    </row>
    <row r="36" spans="1:92" s="2" customFormat="1" x14ac:dyDescent="0.2">
      <c r="A36" s="88" t="s">
        <v>57</v>
      </c>
      <c r="B36" s="88" t="s">
        <v>58</v>
      </c>
      <c r="C36" s="218"/>
      <c r="D36" s="221"/>
      <c r="E36" s="221"/>
      <c r="F36" s="221"/>
      <c r="G36" s="237"/>
      <c r="BR36" s="3"/>
      <c r="BS36" s="4"/>
      <c r="BT36" s="4"/>
      <c r="BX36" s="3"/>
      <c r="BY36" s="4"/>
      <c r="BZ36" s="4"/>
      <c r="CA36" s="5"/>
      <c r="CB36" s="5"/>
      <c r="CC36" s="5"/>
      <c r="CD36" s="5"/>
      <c r="CE36" s="5"/>
      <c r="CF36" s="5"/>
      <c r="CG36" s="6"/>
      <c r="CH36" s="6"/>
      <c r="CI36" s="6"/>
      <c r="CJ36" s="6"/>
      <c r="CK36" s="6"/>
      <c r="CL36" s="6"/>
      <c r="CM36" s="6"/>
      <c r="CN36" s="6"/>
    </row>
    <row r="37" spans="1:92" s="2" customFormat="1" x14ac:dyDescent="0.2">
      <c r="A37" s="238" t="s">
        <v>59</v>
      </c>
      <c r="B37" s="239">
        <v>71</v>
      </c>
      <c r="C37" s="218"/>
      <c r="D37" s="221"/>
      <c r="E37" s="221"/>
      <c r="F37" s="221"/>
      <c r="G37" s="237"/>
      <c r="BR37" s="3"/>
      <c r="BS37" s="4"/>
      <c r="BT37" s="4"/>
      <c r="BX37" s="3"/>
      <c r="BY37" s="4"/>
      <c r="BZ37" s="4"/>
      <c r="CA37" s="5"/>
      <c r="CB37" s="5"/>
      <c r="CC37" s="5"/>
      <c r="CD37" s="5"/>
      <c r="CE37" s="5"/>
      <c r="CF37" s="5"/>
      <c r="CG37" s="6"/>
      <c r="CH37" s="6"/>
      <c r="CI37" s="6"/>
      <c r="CJ37" s="6"/>
      <c r="CK37" s="6"/>
      <c r="CL37" s="6"/>
      <c r="CM37" s="6"/>
      <c r="CN37" s="6"/>
    </row>
    <row r="38" spans="1:92" s="2" customFormat="1" x14ac:dyDescent="0.2">
      <c r="A38" s="238" t="s">
        <v>60</v>
      </c>
      <c r="B38" s="239">
        <v>171</v>
      </c>
      <c r="C38" s="218"/>
      <c r="D38" s="221"/>
      <c r="E38" s="221"/>
      <c r="F38" s="221"/>
      <c r="G38" s="237"/>
      <c r="BR38" s="3"/>
      <c r="BS38" s="4"/>
      <c r="BT38" s="4"/>
      <c r="BX38" s="3"/>
      <c r="BY38" s="4"/>
      <c r="BZ38" s="4"/>
      <c r="CA38" s="5"/>
      <c r="CB38" s="5"/>
      <c r="CC38" s="5"/>
      <c r="CD38" s="5"/>
      <c r="CE38" s="5"/>
      <c r="CF38" s="5"/>
      <c r="CG38" s="6"/>
      <c r="CH38" s="6"/>
      <c r="CI38" s="6"/>
      <c r="CJ38" s="6"/>
      <c r="CK38" s="6"/>
      <c r="CL38" s="6"/>
      <c r="CM38" s="6"/>
      <c r="CN38" s="6"/>
    </row>
    <row r="39" spans="1:92" s="2" customFormat="1" x14ac:dyDescent="0.2">
      <c r="A39" s="238" t="s">
        <v>61</v>
      </c>
      <c r="B39" s="239">
        <v>312</v>
      </c>
      <c r="C39" s="218"/>
      <c r="D39" s="221"/>
      <c r="E39" s="221"/>
      <c r="F39" s="221"/>
      <c r="G39" s="237"/>
      <c r="BR39" s="3"/>
      <c r="BS39" s="4"/>
      <c r="BT39" s="4"/>
      <c r="BX39" s="3"/>
      <c r="BY39" s="4"/>
      <c r="BZ39" s="4"/>
      <c r="CA39" s="5"/>
      <c r="CB39" s="5"/>
      <c r="CC39" s="5"/>
      <c r="CD39" s="5"/>
      <c r="CE39" s="5"/>
      <c r="CF39" s="5"/>
      <c r="CG39" s="6"/>
      <c r="CH39" s="6"/>
      <c r="CI39" s="6"/>
      <c r="CJ39" s="6"/>
      <c r="CK39" s="6"/>
      <c r="CL39" s="6"/>
      <c r="CM39" s="6"/>
      <c r="CN39" s="6"/>
    </row>
    <row r="40" spans="1:92" s="2" customFormat="1" x14ac:dyDescent="0.2">
      <c r="A40" s="238" t="s">
        <v>62</v>
      </c>
      <c r="B40" s="239"/>
      <c r="C40" s="218"/>
      <c r="D40" s="221"/>
      <c r="E40" s="221"/>
      <c r="F40" s="221"/>
      <c r="G40" s="237"/>
      <c r="BR40" s="3"/>
      <c r="BS40" s="4"/>
      <c r="BT40" s="4"/>
      <c r="BX40" s="3"/>
      <c r="BY40" s="4"/>
      <c r="BZ40" s="4"/>
      <c r="CA40" s="5"/>
      <c r="CB40" s="5"/>
      <c r="CC40" s="5"/>
      <c r="CD40" s="5"/>
      <c r="CE40" s="5"/>
      <c r="CF40" s="5"/>
      <c r="CG40" s="6"/>
      <c r="CH40" s="6"/>
      <c r="CI40" s="6"/>
      <c r="CJ40" s="6"/>
      <c r="CK40" s="6"/>
      <c r="CL40" s="6"/>
      <c r="CM40" s="6"/>
      <c r="CN40" s="6"/>
    </row>
    <row r="41" spans="1:92" s="2" customFormat="1" x14ac:dyDescent="0.2">
      <c r="A41" s="238" t="s">
        <v>63</v>
      </c>
      <c r="B41" s="239">
        <v>66</v>
      </c>
      <c r="C41" s="218"/>
      <c r="D41" s="221"/>
      <c r="E41" s="221"/>
      <c r="F41" s="221"/>
      <c r="G41" s="237"/>
      <c r="BR41" s="3"/>
      <c r="BS41" s="4"/>
      <c r="BT41" s="4"/>
      <c r="BX41" s="3"/>
      <c r="BY41" s="4"/>
      <c r="BZ41" s="4"/>
      <c r="CA41" s="5"/>
      <c r="CB41" s="5"/>
      <c r="CC41" s="5"/>
      <c r="CD41" s="5"/>
      <c r="CE41" s="5"/>
      <c r="CF41" s="5"/>
      <c r="CG41" s="6"/>
      <c r="CH41" s="6"/>
      <c r="CI41" s="6"/>
      <c r="CJ41" s="6"/>
      <c r="CK41" s="6"/>
      <c r="CL41" s="6"/>
      <c r="CM41" s="6"/>
      <c r="CN41" s="6"/>
    </row>
    <row r="42" spans="1:92" s="2" customFormat="1" x14ac:dyDescent="0.2">
      <c r="A42" s="238" t="s">
        <v>64</v>
      </c>
      <c r="B42" s="239"/>
      <c r="C42" s="218"/>
      <c r="D42" s="221"/>
      <c r="E42" s="221"/>
      <c r="F42" s="221"/>
      <c r="G42" s="237"/>
      <c r="BR42" s="3"/>
      <c r="BS42" s="4"/>
      <c r="BT42" s="4"/>
      <c r="BX42" s="3"/>
      <c r="BY42" s="4"/>
      <c r="BZ42" s="4"/>
      <c r="CA42" s="5"/>
      <c r="CB42" s="5"/>
      <c r="CC42" s="5"/>
      <c r="CD42" s="5"/>
      <c r="CE42" s="5"/>
      <c r="CF42" s="5"/>
      <c r="CG42" s="6"/>
      <c r="CH42" s="6"/>
      <c r="CI42" s="6"/>
      <c r="CJ42" s="6"/>
      <c r="CK42" s="6"/>
      <c r="CL42" s="6"/>
      <c r="CM42" s="6"/>
      <c r="CN42" s="6"/>
    </row>
    <row r="43" spans="1:92" s="2" customFormat="1" x14ac:dyDescent="0.2">
      <c r="A43" s="238" t="s">
        <v>65</v>
      </c>
      <c r="B43" s="239"/>
      <c r="C43" s="218"/>
      <c r="D43" s="221"/>
      <c r="E43" s="221"/>
      <c r="F43" s="221"/>
      <c r="G43" s="237"/>
      <c r="BR43" s="3"/>
      <c r="BS43" s="4"/>
      <c r="BT43" s="4"/>
      <c r="BX43" s="3"/>
      <c r="BY43" s="4"/>
      <c r="BZ43" s="4"/>
      <c r="CA43" s="5"/>
      <c r="CB43" s="5"/>
      <c r="CC43" s="5"/>
      <c r="CD43" s="5"/>
      <c r="CE43" s="5"/>
      <c r="CF43" s="5"/>
      <c r="CG43" s="6"/>
      <c r="CH43" s="6"/>
      <c r="CI43" s="6"/>
      <c r="CJ43" s="6"/>
      <c r="CK43" s="6"/>
      <c r="CL43" s="6"/>
      <c r="CM43" s="6"/>
      <c r="CN43" s="6"/>
    </row>
    <row r="44" spans="1:92" s="2" customFormat="1" x14ac:dyDescent="0.2">
      <c r="A44" s="106" t="s">
        <v>66</v>
      </c>
      <c r="B44" s="107">
        <v>17</v>
      </c>
      <c r="C44" s="218"/>
      <c r="D44" s="221"/>
      <c r="E44" s="221"/>
      <c r="F44" s="221"/>
      <c r="G44" s="237"/>
      <c r="BR44" s="3"/>
      <c r="BS44" s="4"/>
      <c r="BT44" s="4"/>
      <c r="BX44" s="3"/>
      <c r="BY44" s="4"/>
      <c r="BZ44" s="4"/>
      <c r="CA44" s="5"/>
      <c r="CB44" s="5"/>
      <c r="CC44" s="5"/>
      <c r="CD44" s="5"/>
      <c r="CE44" s="5"/>
      <c r="CF44" s="5"/>
      <c r="CG44" s="6"/>
      <c r="CH44" s="6"/>
      <c r="CI44" s="6"/>
      <c r="CJ44" s="6"/>
      <c r="CK44" s="6"/>
      <c r="CL44" s="6"/>
      <c r="CM44" s="6"/>
      <c r="CN44" s="6"/>
    </row>
    <row r="45" spans="1:92" s="2" customFormat="1" x14ac:dyDescent="0.2">
      <c r="A45" s="94" t="s">
        <v>67</v>
      </c>
      <c r="B45" s="95"/>
      <c r="C45" s="218"/>
      <c r="D45" s="221"/>
      <c r="E45" s="221"/>
      <c r="F45" s="221"/>
      <c r="G45" s="237"/>
      <c r="BR45" s="3"/>
      <c r="BS45" s="4"/>
      <c r="BT45" s="4"/>
      <c r="BX45" s="3"/>
      <c r="BY45" s="4"/>
      <c r="BZ45" s="4"/>
      <c r="CA45" s="5"/>
      <c r="CB45" s="5"/>
      <c r="CC45" s="5"/>
      <c r="CD45" s="5"/>
      <c r="CE45" s="5"/>
      <c r="CF45" s="5"/>
      <c r="CG45" s="6"/>
      <c r="CH45" s="6"/>
      <c r="CI45" s="6"/>
      <c r="CJ45" s="6"/>
      <c r="CK45" s="6"/>
      <c r="CL45" s="6"/>
      <c r="CM45" s="6"/>
      <c r="CN45" s="6"/>
    </row>
    <row r="46" spans="1:92" s="2" customFormat="1" x14ac:dyDescent="0.2">
      <c r="A46" s="240" t="s">
        <v>68</v>
      </c>
      <c r="B46" s="84"/>
      <c r="D46" s="236"/>
      <c r="E46" s="236"/>
      <c r="F46" s="221"/>
      <c r="G46" s="221"/>
      <c r="H46" s="221"/>
      <c r="I46" s="221"/>
      <c r="J46" s="221"/>
      <c r="K46" s="221"/>
      <c r="L46" s="221"/>
      <c r="BU46" s="3"/>
      <c r="BV46" s="4"/>
      <c r="BW46" s="4"/>
      <c r="BX46" s="3"/>
      <c r="BY46" s="4"/>
      <c r="BZ46" s="4"/>
      <c r="CA46" s="5"/>
      <c r="CB46" s="5"/>
      <c r="CC46" s="5"/>
      <c r="CD46" s="5"/>
      <c r="CE46" s="5"/>
      <c r="CF46" s="5"/>
      <c r="CG46" s="6"/>
      <c r="CH46" s="6"/>
      <c r="CI46" s="6"/>
      <c r="CJ46" s="6"/>
      <c r="CK46" s="6"/>
      <c r="CL46" s="6"/>
      <c r="CM46" s="6"/>
      <c r="CN46" s="6"/>
    </row>
    <row r="47" spans="1:92" s="2" customFormat="1" ht="2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21"/>
      <c r="F47" s="221"/>
      <c r="G47" s="221"/>
      <c r="H47" s="221"/>
      <c r="I47" s="221"/>
      <c r="J47" s="221"/>
      <c r="K47" s="221"/>
      <c r="L47" s="221"/>
      <c r="BU47" s="3"/>
      <c r="BV47" s="4"/>
      <c r="BW47" s="4"/>
      <c r="BX47" s="3"/>
      <c r="BY47" s="4"/>
      <c r="BZ47" s="4"/>
      <c r="CA47" s="5"/>
      <c r="CB47" s="5"/>
      <c r="CC47" s="5"/>
      <c r="CD47" s="5"/>
      <c r="CE47" s="5"/>
      <c r="CF47" s="5"/>
      <c r="CG47" s="6"/>
      <c r="CH47" s="6"/>
      <c r="CI47" s="6"/>
      <c r="CJ47" s="6"/>
      <c r="CK47" s="6"/>
      <c r="CL47" s="6"/>
      <c r="CM47" s="6"/>
      <c r="CN47" s="6"/>
    </row>
    <row r="48" spans="1:92" s="2" customFormat="1" x14ac:dyDescent="0.2">
      <c r="A48" s="213" t="s">
        <v>71</v>
      </c>
      <c r="B48" s="172">
        <f>SUM(C48:D48)</f>
        <v>290</v>
      </c>
      <c r="C48" s="173">
        <v>290</v>
      </c>
      <c r="D48" s="173">
        <v>0</v>
      </c>
      <c r="E48" s="221"/>
      <c r="F48" s="221"/>
      <c r="G48" s="221"/>
      <c r="H48" s="221"/>
      <c r="I48" s="221"/>
      <c r="J48" s="221"/>
      <c r="K48" s="221"/>
      <c r="L48" s="221"/>
      <c r="BU48" s="3"/>
      <c r="BV48" s="4"/>
      <c r="BW48" s="4"/>
      <c r="BX48" s="3"/>
      <c r="BY48" s="4"/>
      <c r="BZ48" s="4"/>
      <c r="CA48" s="5"/>
      <c r="CB48" s="5"/>
      <c r="CC48" s="5"/>
      <c r="CD48" s="5"/>
      <c r="CE48" s="5"/>
      <c r="CF48" s="5"/>
      <c r="CG48" s="6"/>
      <c r="CH48" s="6"/>
      <c r="CI48" s="6"/>
      <c r="CJ48" s="6"/>
      <c r="CK48" s="6"/>
      <c r="CL48" s="6"/>
      <c r="CM48" s="6"/>
      <c r="CN48" s="6"/>
    </row>
    <row r="49" spans="1:92" s="2" customFormat="1" x14ac:dyDescent="0.2">
      <c r="A49" s="213" t="s">
        <v>72</v>
      </c>
      <c r="B49" s="172">
        <f>SUM(C49:D49)</f>
        <v>206</v>
      </c>
      <c r="C49" s="173">
        <v>206</v>
      </c>
      <c r="D49" s="173">
        <v>0</v>
      </c>
      <c r="E49" s="221"/>
      <c r="F49" s="221"/>
      <c r="G49" s="221"/>
      <c r="H49" s="221"/>
      <c r="I49" s="221"/>
      <c r="J49" s="221"/>
      <c r="K49" s="221"/>
      <c r="L49" s="221"/>
      <c r="BU49" s="3"/>
      <c r="BV49" s="4"/>
      <c r="BW49" s="4"/>
      <c r="BX49" s="3"/>
      <c r="BY49" s="4"/>
      <c r="BZ49" s="4"/>
      <c r="CA49" s="5"/>
      <c r="CB49" s="5"/>
      <c r="CC49" s="5"/>
      <c r="CD49" s="5"/>
      <c r="CE49" s="5"/>
      <c r="CF49" s="5"/>
      <c r="CG49" s="6"/>
      <c r="CH49" s="6"/>
      <c r="CI49" s="6"/>
      <c r="CJ49" s="6"/>
      <c r="CK49" s="6"/>
      <c r="CL49" s="6"/>
      <c r="CM49" s="6"/>
      <c r="CN49" s="6"/>
    </row>
    <row r="50" spans="1:92" s="2" customFormat="1" x14ac:dyDescent="0.2">
      <c r="A50" s="94" t="s">
        <v>73</v>
      </c>
      <c r="B50" s="110">
        <f>SUM(C50:D50)</f>
        <v>84</v>
      </c>
      <c r="C50" s="111">
        <v>84</v>
      </c>
      <c r="D50" s="111">
        <v>0</v>
      </c>
      <c r="E50" s="221"/>
      <c r="F50" s="221"/>
      <c r="G50" s="221"/>
      <c r="H50" s="221"/>
      <c r="I50" s="221"/>
      <c r="J50" s="221"/>
      <c r="K50" s="221"/>
      <c r="L50" s="221"/>
      <c r="BU50" s="3"/>
      <c r="BV50" s="4"/>
      <c r="BW50" s="4"/>
      <c r="BX50" s="3"/>
      <c r="BY50" s="4"/>
      <c r="BZ50" s="4"/>
      <c r="CA50" s="5"/>
      <c r="CB50" s="5"/>
      <c r="CC50" s="5"/>
      <c r="CD50" s="5"/>
      <c r="CE50" s="5"/>
      <c r="CF50" s="5"/>
      <c r="CG50" s="6"/>
      <c r="CH50" s="6"/>
      <c r="CI50" s="6"/>
      <c r="CJ50" s="6"/>
      <c r="CK50" s="6"/>
      <c r="CL50" s="6"/>
      <c r="CM50" s="6"/>
      <c r="CN50" s="6"/>
    </row>
    <row r="51" spans="1:92" s="2" customFormat="1" x14ac:dyDescent="0.2">
      <c r="A51" s="444" t="s">
        <v>74</v>
      </c>
      <c r="B51" s="444"/>
      <c r="C51" s="444"/>
      <c r="D51" s="486"/>
      <c r="E51" s="486"/>
      <c r="F51" s="231"/>
      <c r="G51" s="231"/>
      <c r="H51" s="231"/>
      <c r="I51" s="231"/>
      <c r="J51" s="230"/>
      <c r="K51" s="221"/>
      <c r="L51" s="221"/>
      <c r="BX51" s="3"/>
      <c r="BY51" s="4"/>
      <c r="BZ51" s="4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spans="1:92" s="2" customFormat="1" ht="2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241"/>
      <c r="K52" s="242"/>
      <c r="L52" s="243"/>
      <c r="M52" s="11"/>
      <c r="N52" s="11"/>
      <c r="O52" s="11"/>
      <c r="P52" s="11"/>
      <c r="Q52" s="11"/>
      <c r="R52" s="11"/>
      <c r="S52" s="11"/>
      <c r="T52" s="11"/>
      <c r="U52" s="11"/>
      <c r="V52" s="11"/>
      <c r="BX52" s="3"/>
      <c r="BY52" s="4"/>
      <c r="BZ52" s="4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spans="1:92" s="2" customFormat="1" x14ac:dyDescent="0.2">
      <c r="A53" s="446" t="s">
        <v>83</v>
      </c>
      <c r="B53" s="447"/>
      <c r="C53" s="119">
        <f>SUM(D53:I53)</f>
        <v>207</v>
      </c>
      <c r="D53" s="120">
        <v>36</v>
      </c>
      <c r="E53" s="120">
        <v>12</v>
      </c>
      <c r="F53" s="120">
        <v>30</v>
      </c>
      <c r="G53" s="120">
        <v>49</v>
      </c>
      <c r="H53" s="120">
        <v>31</v>
      </c>
      <c r="I53" s="121">
        <v>49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BX53" s="3"/>
      <c r="BY53" s="4"/>
      <c r="BZ53" s="4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s="2" customFormat="1" ht="14.25" customHeight="1" x14ac:dyDescent="0.2">
      <c r="A54" s="448" t="s">
        <v>84</v>
      </c>
      <c r="B54" s="123" t="s">
        <v>85</v>
      </c>
      <c r="C54" s="124">
        <f>SUM(D54:I54)</f>
        <v>21</v>
      </c>
      <c r="D54" s="174">
        <v>12</v>
      </c>
      <c r="E54" s="174">
        <v>5</v>
      </c>
      <c r="F54" s="174">
        <v>4</v>
      </c>
      <c r="G54" s="174"/>
      <c r="H54" s="174"/>
      <c r="I54" s="197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BX54" s="3"/>
      <c r="BY54" s="4"/>
      <c r="BZ54" s="4"/>
      <c r="CA54" s="5"/>
      <c r="CB54" s="5"/>
      <c r="CC54" s="5"/>
      <c r="CD54" s="5"/>
      <c r="CE54" s="5"/>
      <c r="CF54" s="5"/>
      <c r="CG54" s="6"/>
      <c r="CH54" s="6"/>
      <c r="CI54" s="6"/>
      <c r="CJ54" s="6"/>
      <c r="CK54" s="6"/>
      <c r="CL54" s="6"/>
      <c r="CM54" s="6"/>
      <c r="CN54" s="6"/>
    </row>
    <row r="55" spans="1:92" s="2" customFormat="1" ht="21.75" x14ac:dyDescent="0.2">
      <c r="A55" s="448"/>
      <c r="B55" s="125" t="s">
        <v>86</v>
      </c>
      <c r="C55" s="126">
        <f>SUM(D55:I55)</f>
        <v>44</v>
      </c>
      <c r="D55" s="127">
        <v>20</v>
      </c>
      <c r="E55" s="127">
        <v>6</v>
      </c>
      <c r="F55" s="127">
        <v>18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BX55" s="3"/>
      <c r="BY55" s="4"/>
      <c r="BZ55" s="4"/>
      <c r="CA55" s="5"/>
      <c r="CB55" s="5"/>
      <c r="CC55" s="5"/>
      <c r="CD55" s="5"/>
      <c r="CE55" s="5"/>
      <c r="CF55" s="5"/>
      <c r="CG55" s="6"/>
      <c r="CH55" s="6"/>
      <c r="CI55" s="6"/>
      <c r="CJ55" s="6"/>
      <c r="CK55" s="6"/>
      <c r="CL55" s="6"/>
      <c r="CM55" s="6"/>
      <c r="CN55" s="6"/>
    </row>
    <row r="56" spans="1:92" s="2" customFormat="1" x14ac:dyDescent="0.2">
      <c r="A56" s="449" t="s">
        <v>87</v>
      </c>
      <c r="B56" s="123" t="s">
        <v>85</v>
      </c>
      <c r="C56" s="124">
        <f>SUM(D56:I56)</f>
        <v>71</v>
      </c>
      <c r="D56" s="129">
        <v>42</v>
      </c>
      <c r="E56" s="129">
        <v>18</v>
      </c>
      <c r="F56" s="129">
        <v>11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BX56" s="3"/>
      <c r="BY56" s="4"/>
      <c r="BZ56" s="4"/>
      <c r="CA56" s="5"/>
      <c r="CB56" s="5"/>
      <c r="CC56" s="5"/>
      <c r="CD56" s="5"/>
      <c r="CE56" s="5"/>
      <c r="CF56" s="5"/>
      <c r="CG56" s="6"/>
      <c r="CH56" s="6"/>
      <c r="CI56" s="6"/>
      <c r="CJ56" s="6"/>
      <c r="CK56" s="6"/>
      <c r="CL56" s="6"/>
      <c r="CM56" s="6"/>
      <c r="CN56" s="6"/>
    </row>
    <row r="57" spans="1:92" s="2" customFormat="1" ht="21.75" x14ac:dyDescent="0.2">
      <c r="A57" s="487"/>
      <c r="B57" s="189" t="s">
        <v>86</v>
      </c>
      <c r="C57" s="214">
        <f>SUM(D57:I57)</f>
        <v>122</v>
      </c>
      <c r="D57" s="133">
        <v>69</v>
      </c>
      <c r="E57" s="133">
        <v>23</v>
      </c>
      <c r="F57" s="133">
        <v>30</v>
      </c>
      <c r="G57" s="133"/>
      <c r="H57" s="133"/>
      <c r="I57" s="134"/>
      <c r="J57" s="91" t="str">
        <f t="shared" si="6"/>
        <v/>
      </c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BX57" s="3"/>
      <c r="BY57" s="4"/>
      <c r="BZ57" s="4"/>
      <c r="CA57" s="5"/>
      <c r="CB57" s="5"/>
      <c r="CC57" s="5"/>
      <c r="CD57" s="5"/>
      <c r="CE57" s="5"/>
      <c r="CF57" s="5"/>
      <c r="CG57" s="6"/>
      <c r="CH57" s="6"/>
      <c r="CI57" s="6"/>
      <c r="CJ57" s="6"/>
      <c r="CK57" s="6"/>
      <c r="CL57" s="6"/>
      <c r="CM57" s="6"/>
      <c r="CN57" s="6"/>
    </row>
    <row r="58" spans="1:92" s="2" customFormat="1" x14ac:dyDescent="0.2">
      <c r="A58" s="240" t="s">
        <v>88</v>
      </c>
      <c r="B58" s="236"/>
      <c r="C58" s="236"/>
      <c r="D58" s="221"/>
      <c r="E58" s="221"/>
      <c r="F58" s="221"/>
      <c r="G58" s="221"/>
      <c r="H58" s="244"/>
      <c r="I58" s="244"/>
      <c r="J58" s="230"/>
      <c r="K58" s="221"/>
      <c r="L58" s="221"/>
      <c r="M58" s="237"/>
      <c r="BX58" s="3"/>
      <c r="BY58" s="4"/>
      <c r="BZ58" s="4"/>
      <c r="CA58" s="5"/>
      <c r="CB58" s="5"/>
      <c r="CC58" s="5"/>
      <c r="CD58" s="5"/>
      <c r="CE58" s="5"/>
      <c r="CF58" s="5"/>
      <c r="CG58" s="6"/>
      <c r="CH58" s="6"/>
      <c r="CI58" s="6"/>
      <c r="CJ58" s="6"/>
      <c r="CK58" s="6"/>
      <c r="CL58" s="6"/>
      <c r="CM58" s="6"/>
      <c r="CN58" s="6"/>
    </row>
    <row r="59" spans="1:92" s="2" customFormat="1" ht="14.2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28"/>
      <c r="K59" s="221"/>
      <c r="L59" s="221"/>
      <c r="M59" s="237"/>
      <c r="BX59" s="3"/>
      <c r="BY59" s="4"/>
      <c r="BZ59" s="4"/>
      <c r="CA59" s="5"/>
      <c r="CB59" s="5"/>
      <c r="CC59" s="5"/>
      <c r="CD59" s="5"/>
      <c r="CE59" s="5"/>
      <c r="CF59" s="5"/>
      <c r="CG59" s="6"/>
      <c r="CH59" s="6"/>
      <c r="CI59" s="6"/>
      <c r="CJ59" s="6"/>
      <c r="CK59" s="6"/>
      <c r="CL59" s="6"/>
      <c r="CM59" s="6"/>
      <c r="CN59" s="6"/>
    </row>
    <row r="60" spans="1:92" s="2" customFormat="1" ht="14.2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245"/>
      <c r="K60" s="221"/>
      <c r="L60" s="221"/>
      <c r="M60" s="237"/>
      <c r="BX60" s="3"/>
      <c r="BY60" s="4"/>
      <c r="BZ60" s="4"/>
      <c r="CA60" s="5"/>
      <c r="CB60" s="5"/>
      <c r="CC60" s="5"/>
      <c r="CD60" s="5"/>
      <c r="CE60" s="5"/>
      <c r="CF60" s="5"/>
      <c r="CG60" s="6"/>
      <c r="CH60" s="6"/>
      <c r="CI60" s="6"/>
      <c r="CJ60" s="6"/>
      <c r="CK60" s="6"/>
      <c r="CL60" s="6"/>
      <c r="CM60" s="6"/>
      <c r="CN60" s="6"/>
    </row>
    <row r="61" spans="1:92" s="2" customFormat="1" ht="21" x14ac:dyDescent="0.2">
      <c r="A61" s="488"/>
      <c r="B61" s="85" t="s">
        <v>44</v>
      </c>
      <c r="C61" s="206" t="s">
        <v>45</v>
      </c>
      <c r="D61" s="85" t="s">
        <v>44</v>
      </c>
      <c r="E61" s="207" t="s">
        <v>45</v>
      </c>
      <c r="F61" s="85" t="s">
        <v>44</v>
      </c>
      <c r="G61" s="206" t="s">
        <v>45</v>
      </c>
      <c r="H61" s="85" t="s">
        <v>44</v>
      </c>
      <c r="I61" s="207" t="s">
        <v>45</v>
      </c>
      <c r="J61" s="245"/>
      <c r="K61" s="221"/>
      <c r="L61" s="221"/>
      <c r="M61" s="237"/>
      <c r="BX61" s="3"/>
      <c r="BY61" s="4"/>
      <c r="BZ61" s="4"/>
      <c r="CA61" s="5"/>
      <c r="CB61" s="5"/>
      <c r="CC61" s="5"/>
      <c r="CD61" s="5"/>
      <c r="CE61" s="5"/>
      <c r="CF61" s="5"/>
      <c r="CG61" s="6"/>
      <c r="CH61" s="6"/>
      <c r="CI61" s="6"/>
      <c r="CJ61" s="6"/>
      <c r="CK61" s="6"/>
      <c r="CL61" s="6"/>
      <c r="CM61" s="6"/>
      <c r="CN61" s="6"/>
    </row>
    <row r="62" spans="1:92" s="2" customFormat="1" x14ac:dyDescent="0.2">
      <c r="A62" s="140" t="s">
        <v>95</v>
      </c>
      <c r="B62" s="141">
        <v>2</v>
      </c>
      <c r="C62" s="197">
        <v>21</v>
      </c>
      <c r="D62" s="141">
        <v>20</v>
      </c>
      <c r="E62" s="197">
        <v>98</v>
      </c>
      <c r="F62" s="142">
        <v>20</v>
      </c>
      <c r="G62" s="198">
        <v>105</v>
      </c>
      <c r="H62" s="142"/>
      <c r="I62" s="198">
        <v>7</v>
      </c>
      <c r="J62" s="91" t="str">
        <f>CA62</f>
        <v/>
      </c>
      <c r="K62" s="221"/>
      <c r="L62" s="221"/>
      <c r="M62" s="237"/>
      <c r="BX62" s="3"/>
      <c r="BY62" s="4"/>
      <c r="BZ62" s="4"/>
      <c r="CA62" s="92" t="str">
        <f>IF(CG62=1," * La suma de los Pacientes Intervenidos debe ser mayor o igual a la Suma de Pacientes Programados menos la Suma de Pacientes Suspendidos. ","")</f>
        <v/>
      </c>
      <c r="CB62" s="5"/>
      <c r="CC62" s="5"/>
      <c r="CD62" s="5"/>
      <c r="CE62" s="5"/>
      <c r="CF62" s="5"/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s="2" customForma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21"/>
      <c r="L63" s="221"/>
      <c r="M63" s="237"/>
      <c r="BX63" s="3"/>
      <c r="BY63" s="4"/>
      <c r="BZ63" s="4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B63" s="5"/>
      <c r="CC63" s="5"/>
      <c r="CD63" s="5"/>
      <c r="CE63" s="5"/>
      <c r="CF63" s="5"/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s="2" customFormat="1" x14ac:dyDescent="0.2">
      <c r="A64" s="143" t="s">
        <v>97</v>
      </c>
      <c r="B64" s="144"/>
      <c r="C64" s="145"/>
      <c r="D64" s="144">
        <v>2</v>
      </c>
      <c r="E64" s="145">
        <v>9</v>
      </c>
      <c r="F64" s="146">
        <v>2</v>
      </c>
      <c r="G64" s="147">
        <v>9</v>
      </c>
      <c r="H64" s="146"/>
      <c r="I64" s="147"/>
      <c r="J64" s="91" t="str">
        <f t="shared" si="7"/>
        <v/>
      </c>
      <c r="K64" s="221"/>
      <c r="L64" s="221"/>
      <c r="M64" s="237"/>
      <c r="BX64" s="3"/>
      <c r="BY64" s="4"/>
      <c r="BZ64" s="4"/>
      <c r="CA64" s="92" t="str">
        <f t="shared" si="8"/>
        <v/>
      </c>
      <c r="CB64" s="5"/>
      <c r="CC64" s="5"/>
      <c r="CD64" s="5"/>
      <c r="CE64" s="5"/>
      <c r="CF64" s="5"/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s="2" customFormat="1" x14ac:dyDescent="0.2">
      <c r="A65" s="143" t="s">
        <v>98</v>
      </c>
      <c r="B65" s="144"/>
      <c r="C65" s="145">
        <v>1</v>
      </c>
      <c r="D65" s="144"/>
      <c r="E65" s="145">
        <v>5</v>
      </c>
      <c r="F65" s="146"/>
      <c r="G65" s="147">
        <v>8</v>
      </c>
      <c r="H65" s="146"/>
      <c r="I65" s="147">
        <v>3</v>
      </c>
      <c r="J65" s="91" t="str">
        <f t="shared" si="7"/>
        <v/>
      </c>
      <c r="K65" s="221"/>
      <c r="L65" s="221"/>
      <c r="M65" s="237"/>
      <c r="BX65" s="3"/>
      <c r="BY65" s="4"/>
      <c r="BZ65" s="4"/>
      <c r="CA65" s="92" t="str">
        <f t="shared" si="8"/>
        <v/>
      </c>
      <c r="CB65" s="5"/>
      <c r="CC65" s="5"/>
      <c r="CD65" s="5"/>
      <c r="CE65" s="5"/>
      <c r="CF65" s="5"/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s="2" customFormat="1" x14ac:dyDescent="0.2">
      <c r="A66" s="143" t="s">
        <v>99</v>
      </c>
      <c r="B66" s="144">
        <v>2</v>
      </c>
      <c r="C66" s="145">
        <v>52</v>
      </c>
      <c r="D66" s="144">
        <v>6</v>
      </c>
      <c r="E66" s="145">
        <v>27</v>
      </c>
      <c r="F66" s="146">
        <v>6</v>
      </c>
      <c r="G66" s="147">
        <v>31</v>
      </c>
      <c r="H66" s="146"/>
      <c r="I66" s="147">
        <v>4</v>
      </c>
      <c r="J66" s="91" t="str">
        <f t="shared" si="7"/>
        <v/>
      </c>
      <c r="K66" s="221"/>
      <c r="L66" s="221"/>
      <c r="M66" s="237"/>
      <c r="BX66" s="3"/>
      <c r="BY66" s="4"/>
      <c r="BZ66" s="4"/>
      <c r="CA66" s="92" t="str">
        <f t="shared" si="8"/>
        <v/>
      </c>
      <c r="CB66" s="5"/>
      <c r="CC66" s="5"/>
      <c r="CD66" s="5"/>
      <c r="CE66" s="5"/>
      <c r="CF66" s="5"/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s="2" customForma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21"/>
      <c r="L67" s="221"/>
      <c r="M67" s="237"/>
      <c r="BX67" s="3"/>
      <c r="BY67" s="4"/>
      <c r="BZ67" s="4"/>
      <c r="CA67" s="92" t="str">
        <f t="shared" si="8"/>
        <v/>
      </c>
      <c r="CB67" s="5"/>
      <c r="CC67" s="5"/>
      <c r="CD67" s="5"/>
      <c r="CE67" s="5"/>
      <c r="CF67" s="5"/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s="2" customFormat="1" x14ac:dyDescent="0.2">
      <c r="A68" s="143" t="s">
        <v>101</v>
      </c>
      <c r="B68" s="144">
        <v>9</v>
      </c>
      <c r="C68" s="145"/>
      <c r="D68" s="144">
        <v>31</v>
      </c>
      <c r="E68" s="145">
        <v>12</v>
      </c>
      <c r="F68" s="146">
        <v>31</v>
      </c>
      <c r="G68" s="147">
        <v>13</v>
      </c>
      <c r="H68" s="146"/>
      <c r="I68" s="147">
        <v>1</v>
      </c>
      <c r="J68" s="91" t="str">
        <f t="shared" si="7"/>
        <v/>
      </c>
      <c r="K68" s="221"/>
      <c r="L68" s="221"/>
      <c r="M68" s="237"/>
      <c r="BX68" s="3"/>
      <c r="BY68" s="4"/>
      <c r="BZ68" s="4"/>
      <c r="CA68" s="92" t="str">
        <f t="shared" si="8"/>
        <v/>
      </c>
      <c r="CB68" s="5"/>
      <c r="CC68" s="5"/>
      <c r="CD68" s="5"/>
      <c r="CE68" s="5"/>
      <c r="CF68" s="5"/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s="2" customFormat="1" x14ac:dyDescent="0.2">
      <c r="A69" s="143" t="s">
        <v>102</v>
      </c>
      <c r="B69" s="144"/>
      <c r="C69" s="145"/>
      <c r="D69" s="144"/>
      <c r="E69" s="145">
        <v>61</v>
      </c>
      <c r="F69" s="146"/>
      <c r="G69" s="147">
        <v>63</v>
      </c>
      <c r="H69" s="146"/>
      <c r="I69" s="147">
        <v>2</v>
      </c>
      <c r="J69" s="91" t="str">
        <f t="shared" si="7"/>
        <v/>
      </c>
      <c r="K69" s="221"/>
      <c r="L69" s="221"/>
      <c r="M69" s="237"/>
      <c r="BX69" s="3"/>
      <c r="BY69" s="4"/>
      <c r="BZ69" s="4"/>
      <c r="CA69" s="92" t="str">
        <f t="shared" si="8"/>
        <v/>
      </c>
      <c r="CB69" s="5"/>
      <c r="CC69" s="5"/>
      <c r="CD69" s="5"/>
      <c r="CE69" s="5"/>
      <c r="CF69" s="5"/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s="2" customFormat="1" x14ac:dyDescent="0.2">
      <c r="A70" s="143" t="s">
        <v>103</v>
      </c>
      <c r="B70" s="144"/>
      <c r="C70" s="145">
        <v>24</v>
      </c>
      <c r="D70" s="144"/>
      <c r="E70" s="145">
        <v>62</v>
      </c>
      <c r="F70" s="146"/>
      <c r="G70" s="147">
        <v>62</v>
      </c>
      <c r="H70" s="146"/>
      <c r="I70" s="147"/>
      <c r="J70" s="91" t="str">
        <f t="shared" si="7"/>
        <v/>
      </c>
      <c r="K70" s="221"/>
      <c r="L70" s="221"/>
      <c r="M70" s="237"/>
      <c r="BX70" s="3"/>
      <c r="BY70" s="4"/>
      <c r="BZ70" s="4"/>
      <c r="CA70" s="92" t="str">
        <f t="shared" si="8"/>
        <v/>
      </c>
      <c r="CB70" s="5"/>
      <c r="CC70" s="5"/>
      <c r="CD70" s="5"/>
      <c r="CE70" s="5"/>
      <c r="CF70" s="5"/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s="2" customFormat="1" x14ac:dyDescent="0.2">
      <c r="A71" s="143" t="s">
        <v>104</v>
      </c>
      <c r="B71" s="144"/>
      <c r="C71" s="145">
        <v>24</v>
      </c>
      <c r="D71" s="144"/>
      <c r="E71" s="145">
        <v>45</v>
      </c>
      <c r="F71" s="146"/>
      <c r="G71" s="147">
        <v>51</v>
      </c>
      <c r="H71" s="146"/>
      <c r="I71" s="147">
        <v>6</v>
      </c>
      <c r="J71" s="91" t="str">
        <f t="shared" si="7"/>
        <v/>
      </c>
      <c r="K71" s="221"/>
      <c r="L71" s="221"/>
      <c r="M71" s="237"/>
      <c r="BX71" s="3"/>
      <c r="BY71" s="4"/>
      <c r="BZ71" s="4"/>
      <c r="CA71" s="92" t="str">
        <f t="shared" si="8"/>
        <v/>
      </c>
      <c r="CB71" s="5"/>
      <c r="CC71" s="5"/>
      <c r="CD71" s="5"/>
      <c r="CE71" s="5"/>
      <c r="CF71" s="5"/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s="2" customFormat="1" x14ac:dyDescent="0.2">
      <c r="A72" s="143" t="s">
        <v>105</v>
      </c>
      <c r="B72" s="144"/>
      <c r="C72" s="145">
        <v>11</v>
      </c>
      <c r="D72" s="144">
        <v>1</v>
      </c>
      <c r="E72" s="145">
        <v>22</v>
      </c>
      <c r="F72" s="146">
        <v>1</v>
      </c>
      <c r="G72" s="147">
        <v>24</v>
      </c>
      <c r="H72" s="146"/>
      <c r="I72" s="147">
        <v>2</v>
      </c>
      <c r="J72" s="91" t="str">
        <f t="shared" si="7"/>
        <v/>
      </c>
      <c r="K72" s="221"/>
      <c r="L72" s="221"/>
      <c r="M72" s="228"/>
      <c r="N72" s="221"/>
      <c r="O72" s="221"/>
      <c r="P72" s="237"/>
      <c r="CA72" s="92" t="str">
        <f t="shared" si="8"/>
        <v/>
      </c>
      <c r="CB72" s="5"/>
      <c r="CC72" s="5"/>
      <c r="CD72" s="5"/>
      <c r="CE72" s="5"/>
      <c r="CF72" s="5"/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s="2" customFormat="1" x14ac:dyDescent="0.2">
      <c r="A73" s="143" t="s">
        <v>106</v>
      </c>
      <c r="B73" s="144"/>
      <c r="C73" s="145"/>
      <c r="D73" s="144"/>
      <c r="E73" s="145"/>
      <c r="F73" s="146"/>
      <c r="G73" s="147"/>
      <c r="H73" s="246"/>
      <c r="I73" s="148"/>
      <c r="J73" s="91" t="str">
        <f t="shared" si="7"/>
        <v/>
      </c>
      <c r="K73" s="221"/>
      <c r="L73" s="221"/>
      <c r="M73" s="228"/>
      <c r="N73" s="221"/>
      <c r="O73" s="221"/>
      <c r="P73" s="237"/>
      <c r="CA73" s="92" t="str">
        <f>IF(CG73=1," * La suma de los Pacientes Intervenidos debe ser mayor o igual a la Suma de Pacientes Programados menos la Suma de Pacientes Suspendidos. ","")</f>
        <v/>
      </c>
      <c r="CB73" s="5"/>
      <c r="CC73" s="5"/>
      <c r="CD73" s="5"/>
      <c r="CE73" s="5"/>
      <c r="CF73" s="5"/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s="2" customFormat="1" x14ac:dyDescent="0.2">
      <c r="A74" s="149" t="s">
        <v>29</v>
      </c>
      <c r="B74" s="150">
        <f t="shared" ref="B74:I74" si="10">SUM(B62:B73)</f>
        <v>13</v>
      </c>
      <c r="C74" s="151">
        <f t="shared" si="10"/>
        <v>133</v>
      </c>
      <c r="D74" s="150">
        <f t="shared" si="10"/>
        <v>60</v>
      </c>
      <c r="E74" s="151">
        <f t="shared" si="10"/>
        <v>341</v>
      </c>
      <c r="F74" s="152">
        <f t="shared" si="10"/>
        <v>60</v>
      </c>
      <c r="G74" s="153">
        <f t="shared" si="10"/>
        <v>366</v>
      </c>
      <c r="H74" s="152">
        <f t="shared" si="10"/>
        <v>0</v>
      </c>
      <c r="I74" s="153">
        <f t="shared" si="10"/>
        <v>25</v>
      </c>
      <c r="J74" s="221"/>
      <c r="K74" s="221"/>
      <c r="L74" s="221"/>
      <c r="M74" s="237"/>
      <c r="BX74" s="3"/>
      <c r="BY74" s="4"/>
      <c r="BZ74" s="4"/>
      <c r="CA74" s="5"/>
      <c r="CB74" s="5"/>
      <c r="CC74" s="5"/>
      <c r="CD74" s="5"/>
      <c r="CE74" s="5"/>
      <c r="CF74" s="5"/>
      <c r="CG74" s="6"/>
      <c r="CH74" s="6"/>
      <c r="CI74" s="6"/>
      <c r="CJ74" s="6"/>
      <c r="CK74" s="6"/>
      <c r="CL74" s="6"/>
      <c r="CM74" s="6"/>
      <c r="CN74" s="6"/>
    </row>
    <row r="75" spans="1:92" s="2" customFormat="1" ht="14.25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247"/>
      <c r="I75" s="247"/>
      <c r="J75" s="228"/>
      <c r="K75" s="221"/>
      <c r="L75" s="221"/>
      <c r="M75" s="237"/>
      <c r="BX75" s="3"/>
      <c r="BY75" s="4"/>
      <c r="BZ75" s="4"/>
      <c r="CA75" s="5"/>
      <c r="CB75" s="5"/>
      <c r="CC75" s="5"/>
      <c r="CD75" s="5"/>
      <c r="CE75" s="5"/>
      <c r="CF75" s="5"/>
      <c r="CG75" s="6"/>
      <c r="CH75" s="6"/>
      <c r="CI75" s="6"/>
      <c r="CJ75" s="6"/>
      <c r="CK75" s="6"/>
      <c r="CL75" s="6"/>
      <c r="CM75" s="6"/>
      <c r="CN75" s="6"/>
    </row>
    <row r="76" spans="1:92" s="2" customFormat="1" ht="14.25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230"/>
      <c r="I76" s="228"/>
      <c r="J76" s="221"/>
      <c r="K76" s="221"/>
      <c r="L76" s="237"/>
      <c r="BX76" s="3"/>
      <c r="BY76" s="4"/>
      <c r="BZ76" s="4"/>
      <c r="CA76" s="5"/>
      <c r="CB76" s="5"/>
      <c r="CC76" s="5"/>
      <c r="CD76" s="5"/>
      <c r="CE76" s="5"/>
      <c r="CF76" s="5"/>
      <c r="CG76" s="6"/>
      <c r="CH76" s="6"/>
      <c r="CI76" s="6"/>
      <c r="CJ76" s="6"/>
      <c r="CK76" s="6"/>
      <c r="CL76" s="6"/>
      <c r="CM76" s="6"/>
      <c r="CN76" s="6"/>
    </row>
    <row r="77" spans="1:92" s="2" customFormat="1" x14ac:dyDescent="0.2">
      <c r="A77" s="485"/>
      <c r="B77" s="155" t="s">
        <v>110</v>
      </c>
      <c r="C77" s="85" t="s">
        <v>44</v>
      </c>
      <c r="D77" s="200" t="s">
        <v>45</v>
      </c>
      <c r="E77" s="156" t="s">
        <v>15</v>
      </c>
      <c r="F77" s="157" t="s">
        <v>16</v>
      </c>
      <c r="G77" s="157" t="s">
        <v>17</v>
      </c>
      <c r="H77" s="230"/>
      <c r="I77" s="230"/>
      <c r="J77" s="228"/>
      <c r="K77" s="221"/>
      <c r="L77" s="221"/>
      <c r="M77" s="237"/>
      <c r="BX77" s="3"/>
      <c r="BY77" s="4"/>
      <c r="BZ77" s="4"/>
      <c r="CA77" s="5"/>
      <c r="CB77" s="5"/>
      <c r="CC77" s="5"/>
      <c r="CD77" s="5"/>
      <c r="CE77" s="5"/>
      <c r="CF77" s="5"/>
      <c r="CG77" s="6"/>
      <c r="CH77" s="6"/>
      <c r="CI77" s="6"/>
      <c r="CJ77" s="6"/>
      <c r="CK77" s="6"/>
      <c r="CL77" s="6"/>
      <c r="CM77" s="6"/>
      <c r="CN77" s="6"/>
    </row>
    <row r="78" spans="1:92" s="2" customFormat="1" x14ac:dyDescent="0.2">
      <c r="A78" s="140" t="s">
        <v>111</v>
      </c>
      <c r="B78" s="64">
        <f t="shared" ref="B78:B84" si="11">SUM(C78+D78)</f>
        <v>14</v>
      </c>
      <c r="C78" s="142"/>
      <c r="D78" s="248">
        <v>14</v>
      </c>
      <c r="E78" s="249">
        <v>9</v>
      </c>
      <c r="F78" s="250">
        <v>5</v>
      </c>
      <c r="G78" s="250"/>
      <c r="H78" s="91" t="str">
        <f>CA78</f>
        <v/>
      </c>
      <c r="I78" s="230"/>
      <c r="J78" s="228"/>
      <c r="K78" s="221"/>
      <c r="L78" s="221"/>
      <c r="M78" s="237"/>
      <c r="BX78" s="3"/>
      <c r="BY78" s="4"/>
      <c r="BZ78" s="4"/>
      <c r="CA78" s="92" t="str">
        <f>IF(CH78=1," * La suma de los Beneficiarios MAI, MLE y Otros debe seri igual al Total. ","")</f>
        <v/>
      </c>
      <c r="CB78" s="92"/>
      <c r="CC78" s="5"/>
      <c r="CD78" s="5"/>
      <c r="CE78" s="5"/>
      <c r="CF78" s="5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s="2" customFormat="1" x14ac:dyDescent="0.2">
      <c r="A79" s="251" t="s">
        <v>112</v>
      </c>
      <c r="B79" s="224">
        <f t="shared" si="11"/>
        <v>2</v>
      </c>
      <c r="C79" s="146"/>
      <c r="D79" s="252">
        <v>2</v>
      </c>
      <c r="E79" s="253">
        <v>2</v>
      </c>
      <c r="F79" s="227"/>
      <c r="G79" s="227"/>
      <c r="H79" s="91" t="str">
        <f t="shared" ref="H79:H85" si="13">CA79</f>
        <v/>
      </c>
      <c r="I79" s="230"/>
      <c r="J79" s="228"/>
      <c r="K79" s="221"/>
      <c r="L79" s="221"/>
      <c r="M79" s="237"/>
      <c r="BX79" s="3"/>
      <c r="BY79" s="4"/>
      <c r="BZ79" s="4"/>
      <c r="CA79" s="92" t="str">
        <f t="shared" ref="CA79:CA84" si="14">IF(CH79=1," * La suma de los Beneficiarios MAI, MLE y Otros debe seri igual al Total. ","")</f>
        <v/>
      </c>
      <c r="CB79" s="92"/>
      <c r="CC79" s="5"/>
      <c r="CD79" s="5"/>
      <c r="CE79" s="5"/>
      <c r="CF79" s="5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s="2" customFormat="1" x14ac:dyDescent="0.2">
      <c r="A80" s="143" t="s">
        <v>113</v>
      </c>
      <c r="B80" s="224">
        <f t="shared" si="11"/>
        <v>1</v>
      </c>
      <c r="C80" s="146"/>
      <c r="D80" s="252">
        <v>1</v>
      </c>
      <c r="E80" s="253">
        <v>1</v>
      </c>
      <c r="F80" s="227"/>
      <c r="G80" s="227"/>
      <c r="H80" s="91" t="str">
        <f t="shared" si="13"/>
        <v/>
      </c>
      <c r="I80" s="230"/>
      <c r="J80" s="228"/>
      <c r="K80" s="221"/>
      <c r="L80" s="221"/>
      <c r="M80" s="237"/>
      <c r="BX80" s="3"/>
      <c r="BY80" s="4"/>
      <c r="BZ80" s="4"/>
      <c r="CA80" s="92" t="str">
        <f t="shared" si="14"/>
        <v/>
      </c>
      <c r="CB80" s="92"/>
      <c r="CC80" s="5"/>
      <c r="CD80" s="5"/>
      <c r="CE80" s="5"/>
      <c r="CF80" s="5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s="2" customFormat="1" x14ac:dyDescent="0.2">
      <c r="A81" s="143" t="s">
        <v>114</v>
      </c>
      <c r="B81" s="224">
        <f t="shared" si="11"/>
        <v>8</v>
      </c>
      <c r="C81" s="146"/>
      <c r="D81" s="252">
        <v>8</v>
      </c>
      <c r="E81" s="253">
        <v>8</v>
      </c>
      <c r="F81" s="227"/>
      <c r="G81" s="227"/>
      <c r="H81" s="91" t="str">
        <f t="shared" si="13"/>
        <v/>
      </c>
      <c r="I81" s="230"/>
      <c r="J81" s="228"/>
      <c r="K81" s="221"/>
      <c r="L81" s="221"/>
      <c r="M81" s="237"/>
      <c r="BX81" s="3"/>
      <c r="BY81" s="4"/>
      <c r="BZ81" s="4"/>
      <c r="CA81" s="92" t="str">
        <f t="shared" si="14"/>
        <v/>
      </c>
      <c r="CB81" s="92"/>
      <c r="CC81" s="5"/>
      <c r="CD81" s="5"/>
      <c r="CE81" s="5"/>
      <c r="CF81" s="5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s="2" customFormat="1" x14ac:dyDescent="0.2">
      <c r="A82" s="143" t="s">
        <v>115</v>
      </c>
      <c r="B82" s="224">
        <f t="shared" si="11"/>
        <v>0</v>
      </c>
      <c r="C82" s="146"/>
      <c r="D82" s="252"/>
      <c r="E82" s="253"/>
      <c r="F82" s="227"/>
      <c r="G82" s="227"/>
      <c r="H82" s="91" t="str">
        <f t="shared" si="13"/>
        <v/>
      </c>
      <c r="I82" s="243"/>
      <c r="J82" s="254"/>
      <c r="K82" s="242"/>
      <c r="L82" s="242"/>
      <c r="M82" s="255"/>
      <c r="N82" s="11"/>
      <c r="O82" s="11"/>
      <c r="P82" s="11"/>
      <c r="Q82" s="11"/>
      <c r="R82" s="11"/>
      <c r="S82" s="11"/>
      <c r="BX82" s="3"/>
      <c r="BY82" s="4"/>
      <c r="BZ82" s="4"/>
      <c r="CA82" s="92" t="str">
        <f t="shared" si="14"/>
        <v/>
      </c>
      <c r="CB82" s="92"/>
      <c r="CC82" s="5"/>
      <c r="CD82" s="5"/>
      <c r="CE82" s="5"/>
      <c r="CF82" s="5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s="2" customFormat="1" x14ac:dyDescent="0.2">
      <c r="A83" s="143" t="s">
        <v>116</v>
      </c>
      <c r="B83" s="224">
        <f t="shared" si="11"/>
        <v>0</v>
      </c>
      <c r="C83" s="146"/>
      <c r="D83" s="252"/>
      <c r="E83" s="253"/>
      <c r="F83" s="227"/>
      <c r="G83" s="227"/>
      <c r="H83" s="91" t="str">
        <f t="shared" si="13"/>
        <v/>
      </c>
      <c r="I83" s="243"/>
      <c r="J83" s="254"/>
      <c r="K83" s="242"/>
      <c r="L83" s="242"/>
      <c r="M83" s="255"/>
      <c r="N83" s="11"/>
      <c r="O83" s="11"/>
      <c r="P83" s="11"/>
      <c r="Q83" s="11"/>
      <c r="R83" s="11"/>
      <c r="S83" s="11"/>
      <c r="BX83" s="3"/>
      <c r="BY83" s="4"/>
      <c r="BZ83" s="4"/>
      <c r="CA83" s="92" t="str">
        <f t="shared" si="14"/>
        <v/>
      </c>
      <c r="CB83" s="92"/>
      <c r="CC83" s="5"/>
      <c r="CD83" s="5"/>
      <c r="CE83" s="5"/>
      <c r="CF83" s="5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s="2" customFormat="1" x14ac:dyDescent="0.2">
      <c r="A84" s="215" t="s">
        <v>117</v>
      </c>
      <c r="B84" s="216">
        <f t="shared" si="11"/>
        <v>0</v>
      </c>
      <c r="C84" s="146"/>
      <c r="D84" s="252"/>
      <c r="E84" s="253"/>
      <c r="F84" s="256"/>
      <c r="G84" s="256"/>
      <c r="H84" s="91" t="str">
        <f t="shared" si="13"/>
        <v/>
      </c>
      <c r="I84" s="243"/>
      <c r="J84" s="254"/>
      <c r="K84" s="242"/>
      <c r="L84" s="242"/>
      <c r="M84" s="255"/>
      <c r="N84" s="11"/>
      <c r="O84" s="11"/>
      <c r="P84" s="11"/>
      <c r="Q84" s="11"/>
      <c r="R84" s="11"/>
      <c r="S84" s="11"/>
      <c r="BX84" s="3"/>
      <c r="BY84" s="4"/>
      <c r="BZ84" s="4"/>
      <c r="CA84" s="92" t="str">
        <f t="shared" si="14"/>
        <v/>
      </c>
      <c r="CB84" s="92"/>
      <c r="CC84" s="5"/>
      <c r="CD84" s="5"/>
      <c r="CE84" s="5"/>
      <c r="CF84" s="5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s="2" customFormat="1" x14ac:dyDescent="0.2">
      <c r="A85" s="163" t="s">
        <v>29</v>
      </c>
      <c r="B85" s="164">
        <f t="shared" ref="B85:G85" si="15">SUM(B78:B84)</f>
        <v>25</v>
      </c>
      <c r="C85" s="152">
        <f t="shared" si="15"/>
        <v>0</v>
      </c>
      <c r="D85" s="165">
        <f t="shared" si="15"/>
        <v>25</v>
      </c>
      <c r="E85" s="166">
        <f t="shared" si="15"/>
        <v>20</v>
      </c>
      <c r="F85" s="167">
        <f t="shared" si="15"/>
        <v>5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BX85" s="3"/>
      <c r="BY85" s="4"/>
      <c r="BZ85" s="4"/>
      <c r="CA85" s="92" t="str">
        <f>IF(CG85=1," * El total de causas de suspensión debe coincidir con la suma de Suspendidos sección F. ","")</f>
        <v/>
      </c>
      <c r="CB85" s="5"/>
      <c r="CC85" s="5"/>
      <c r="CD85" s="5"/>
      <c r="CE85" s="5"/>
      <c r="CF85" s="5"/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s="2" customFormat="1" x14ac:dyDescent="0.2">
      <c r="D86" s="23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BX86" s="3"/>
      <c r="BY86" s="4"/>
      <c r="BZ86" s="4"/>
      <c r="CA86" s="92"/>
      <c r="CB86" s="5"/>
      <c r="CC86" s="5"/>
      <c r="CD86" s="5"/>
      <c r="CE86" s="5"/>
      <c r="CF86" s="5"/>
      <c r="CG86" s="6"/>
      <c r="CH86" s="6"/>
      <c r="CI86" s="6"/>
      <c r="CJ86" s="6"/>
      <c r="CK86" s="6"/>
      <c r="CL86" s="6"/>
      <c r="CM86" s="6"/>
      <c r="CN86" s="6"/>
    </row>
    <row r="87" spans="1:92" s="2" customFormat="1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BX87" s="3"/>
      <c r="BY87" s="4"/>
      <c r="BZ87" s="4"/>
      <c r="CA87" s="5"/>
      <c r="CB87" s="5"/>
      <c r="CC87" s="5"/>
      <c r="CD87" s="5"/>
      <c r="CE87" s="5"/>
      <c r="CF87" s="5"/>
      <c r="CG87" s="6"/>
      <c r="CH87" s="6"/>
      <c r="CI87" s="6"/>
      <c r="CJ87" s="6"/>
      <c r="CK87" s="6"/>
      <c r="CL87" s="6"/>
      <c r="CM87" s="6"/>
      <c r="CN87" s="6"/>
    </row>
    <row r="88" spans="1:92" s="2" customFormat="1" x14ac:dyDescent="0.2">
      <c r="BX88" s="3"/>
      <c r="BY88" s="4"/>
      <c r="BZ88" s="4"/>
      <c r="CA88" s="5"/>
      <c r="CB88" s="5"/>
      <c r="CC88" s="5"/>
      <c r="CD88" s="5"/>
      <c r="CE88" s="5"/>
      <c r="CF88" s="5"/>
      <c r="CG88" s="6"/>
      <c r="CH88" s="6"/>
      <c r="CI88" s="6"/>
      <c r="CJ88" s="6"/>
      <c r="CK88" s="6"/>
      <c r="CL88" s="6"/>
      <c r="CM88" s="6"/>
      <c r="CN88" s="6"/>
    </row>
    <row r="89" spans="1:92" s="2" customFormat="1" x14ac:dyDescent="0.2">
      <c r="BX89" s="3"/>
      <c r="BY89" s="4"/>
      <c r="BZ89" s="4"/>
      <c r="CA89" s="5"/>
      <c r="CB89" s="5"/>
      <c r="CC89" s="5"/>
      <c r="CD89" s="5"/>
      <c r="CE89" s="5"/>
      <c r="CF89" s="5"/>
      <c r="CG89" s="6"/>
      <c r="CH89" s="6"/>
      <c r="CI89" s="6"/>
      <c r="CJ89" s="6"/>
      <c r="CK89" s="6"/>
      <c r="CL89" s="6"/>
      <c r="CM89" s="6"/>
      <c r="CN89" s="6"/>
    </row>
    <row r="90" spans="1:92" s="2" customFormat="1" x14ac:dyDescent="0.2">
      <c r="BX90" s="3"/>
      <c r="BY90" s="4"/>
      <c r="BZ90" s="4"/>
      <c r="CA90" s="5"/>
      <c r="CB90" s="5"/>
      <c r="CC90" s="5"/>
      <c r="CD90" s="5"/>
      <c r="CE90" s="5"/>
      <c r="CF90" s="5"/>
      <c r="CG90" s="6"/>
      <c r="CH90" s="6"/>
      <c r="CI90" s="6"/>
      <c r="CJ90" s="6"/>
      <c r="CK90" s="6"/>
      <c r="CL90" s="6"/>
      <c r="CM90" s="6"/>
      <c r="CN90" s="6"/>
    </row>
    <row r="91" spans="1:92" s="2" customFormat="1" x14ac:dyDescent="0.2">
      <c r="BX91" s="3"/>
      <c r="BY91" s="4"/>
      <c r="BZ91" s="4"/>
      <c r="CA91" s="5"/>
      <c r="CB91" s="5"/>
      <c r="CC91" s="5"/>
      <c r="CD91" s="5"/>
      <c r="CE91" s="5"/>
      <c r="CF91" s="5"/>
      <c r="CG91" s="6"/>
      <c r="CH91" s="6"/>
      <c r="CI91" s="6"/>
      <c r="CJ91" s="6"/>
      <c r="CK91" s="6"/>
      <c r="CL91" s="6"/>
      <c r="CM91" s="6"/>
      <c r="CN91" s="6"/>
    </row>
    <row r="92" spans="1:92" s="2" customFormat="1" x14ac:dyDescent="0.2">
      <c r="BX92" s="3"/>
      <c r="BY92" s="4"/>
      <c r="BZ92" s="4"/>
      <c r="CA92" s="5"/>
      <c r="CB92" s="5"/>
      <c r="CC92" s="5"/>
      <c r="CD92" s="5"/>
      <c r="CE92" s="5"/>
      <c r="CF92" s="5"/>
      <c r="CG92" s="6"/>
      <c r="CH92" s="6"/>
      <c r="CI92" s="6"/>
      <c r="CJ92" s="6"/>
      <c r="CK92" s="6"/>
      <c r="CL92" s="6"/>
      <c r="CM92" s="6"/>
      <c r="CN92" s="6"/>
    </row>
    <row r="93" spans="1:92" s="2" customFormat="1" x14ac:dyDescent="0.2">
      <c r="BX93" s="3"/>
      <c r="BY93" s="4"/>
      <c r="BZ93" s="4"/>
      <c r="CA93" s="5"/>
      <c r="CB93" s="5"/>
      <c r="CC93" s="5"/>
      <c r="CD93" s="5"/>
      <c r="CE93" s="5"/>
      <c r="CF93" s="5"/>
      <c r="CG93" s="6"/>
      <c r="CH93" s="6"/>
      <c r="CI93" s="6"/>
      <c r="CJ93" s="6"/>
      <c r="CK93" s="6"/>
      <c r="CL93" s="6"/>
      <c r="CM93" s="6"/>
      <c r="CN93" s="6"/>
    </row>
    <row r="94" spans="1:92" s="2" customFormat="1" x14ac:dyDescent="0.2">
      <c r="BX94" s="3"/>
      <c r="BY94" s="4"/>
      <c r="BZ94" s="4"/>
      <c r="CA94" s="5"/>
      <c r="CB94" s="5"/>
      <c r="CC94" s="5"/>
      <c r="CD94" s="5"/>
      <c r="CE94" s="5"/>
      <c r="CF94" s="5"/>
      <c r="CG94" s="6"/>
      <c r="CH94" s="6"/>
      <c r="CI94" s="6"/>
      <c r="CJ94" s="6"/>
      <c r="CK94" s="6"/>
      <c r="CL94" s="6"/>
      <c r="CM94" s="6"/>
      <c r="CN94" s="6"/>
    </row>
    <row r="95" spans="1:92" s="2" customFormat="1" x14ac:dyDescent="0.2">
      <c r="BX95" s="3"/>
      <c r="BY95" s="4"/>
      <c r="BZ95" s="4"/>
      <c r="CA95" s="5"/>
      <c r="CB95" s="5"/>
      <c r="CC95" s="5"/>
      <c r="CD95" s="5"/>
      <c r="CE95" s="5"/>
      <c r="CF95" s="5"/>
      <c r="CG95" s="6"/>
      <c r="CH95" s="6"/>
      <c r="CI95" s="6"/>
      <c r="CJ95" s="6"/>
      <c r="CK95" s="6"/>
      <c r="CL95" s="6"/>
      <c r="CM95" s="6"/>
      <c r="CN95" s="6"/>
    </row>
    <row r="96" spans="1:92" s="2" customFormat="1" x14ac:dyDescent="0.2">
      <c r="BX96" s="3"/>
      <c r="BY96" s="4"/>
      <c r="BZ96" s="4"/>
      <c r="CA96" s="5"/>
      <c r="CB96" s="5"/>
      <c r="CC96" s="5"/>
      <c r="CD96" s="5"/>
      <c r="CE96" s="5"/>
      <c r="CF96" s="5"/>
      <c r="CG96" s="6"/>
      <c r="CH96" s="6"/>
      <c r="CI96" s="6"/>
      <c r="CJ96" s="6"/>
      <c r="CK96" s="6"/>
      <c r="CL96" s="6"/>
      <c r="CM96" s="6"/>
      <c r="CN96" s="6"/>
    </row>
    <row r="97" spans="76:104" x14ac:dyDescent="0.2">
      <c r="BX97" s="2"/>
      <c r="BY97" s="2"/>
      <c r="BZ97" s="2"/>
      <c r="CA97" s="2"/>
      <c r="CB97" s="2"/>
      <c r="CC97" s="2"/>
      <c r="CD97" s="2"/>
      <c r="CE97" s="2"/>
      <c r="CF97" s="2"/>
      <c r="CG97" s="6"/>
      <c r="CH97" s="6"/>
      <c r="CI97" s="6"/>
      <c r="CJ97" s="6"/>
      <c r="CK97" s="6"/>
      <c r="CL97" s="6"/>
      <c r="CM97" s="6"/>
      <c r="CN97" s="6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76:104" x14ac:dyDescent="0.2">
      <c r="BX98" s="2"/>
      <c r="BY98" s="2"/>
      <c r="BZ98" s="2"/>
      <c r="CA98" s="2"/>
      <c r="CB98" s="2"/>
      <c r="CC98" s="2"/>
      <c r="CD98" s="2"/>
      <c r="CE98" s="2"/>
      <c r="CF98" s="2"/>
      <c r="CG98" s="6"/>
      <c r="CH98" s="6"/>
      <c r="CI98" s="6"/>
      <c r="CJ98" s="6"/>
      <c r="CK98" s="6"/>
      <c r="CL98" s="6"/>
      <c r="CM98" s="6"/>
      <c r="CN98" s="6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76:104" x14ac:dyDescent="0.2">
      <c r="BX99" s="2"/>
      <c r="BY99" s="2"/>
      <c r="BZ99" s="2"/>
      <c r="CA99" s="2"/>
      <c r="CB99" s="2"/>
      <c r="CC99" s="2"/>
      <c r="CD99" s="2"/>
      <c r="CE99" s="2"/>
      <c r="CF99" s="2"/>
      <c r="CG99" s="6"/>
      <c r="CH99" s="6"/>
      <c r="CI99" s="6"/>
      <c r="CJ99" s="6"/>
      <c r="CK99" s="6"/>
      <c r="CL99" s="6"/>
      <c r="CM99" s="6"/>
      <c r="CN99" s="6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76:104" x14ac:dyDescent="0.2">
      <c r="BX100" s="2"/>
      <c r="BY100" s="2"/>
      <c r="BZ100" s="2"/>
      <c r="CA100" s="2"/>
      <c r="CB100" s="2"/>
      <c r="CC100" s="2"/>
      <c r="CD100" s="2"/>
      <c r="CE100" s="2"/>
      <c r="CF100" s="2"/>
      <c r="CG100" s="6"/>
      <c r="CH100" s="6"/>
      <c r="CI100" s="6"/>
      <c r="CJ100" s="6"/>
      <c r="CK100" s="6"/>
      <c r="CL100" s="6"/>
      <c r="CM100" s="6"/>
      <c r="CN100" s="6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76:104" x14ac:dyDescent="0.2">
      <c r="BX101" s="2"/>
      <c r="BY101" s="2"/>
      <c r="BZ101" s="2"/>
      <c r="CA101" s="2"/>
      <c r="CB101" s="2"/>
      <c r="CC101" s="2"/>
      <c r="CD101" s="2"/>
      <c r="CE101" s="2"/>
      <c r="CF101" s="2"/>
      <c r="CG101" s="6"/>
      <c r="CH101" s="6"/>
      <c r="CI101" s="6"/>
      <c r="CJ101" s="6"/>
      <c r="CK101" s="6"/>
      <c r="CL101" s="6"/>
      <c r="CM101" s="6"/>
      <c r="CN101" s="6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97" spans="1:104" s="168" customFormat="1" x14ac:dyDescent="0.2">
      <c r="A197" s="168">
        <f>SUM(B12:O12,B19:B23,B37:B45,C53,B74:I74,B85:G85,C54:C57,B48:B50,C28:C34)</f>
        <v>9041.36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dataValidations count="2">
    <dataValidation type="decimal" allowBlank="1" showInputMessage="1" showErrorMessage="1" sqref="B13:F16 H13:J16 L13:O16 Q13:T16 V13:Y16 AA13:AB16">
      <formula1>0</formula1>
      <formula2>1E+26</formula2>
    </dataValidation>
    <dataValidation type="whole" allowBlank="1" showInputMessage="1" showErrorMessage="1" sqref="A1:A1048576 B17:F1048576 B1:F12 G1:G1048576 H17:J1048576 H1:J12 K1:K1048576 L17:O1048576 L1:O12 P1:P1048576 Q17:T1048576 Q1:T12 U1:U1048576 V17:Y1048576 V1:Y12 Z1:Z1048576 AC1:XFD1048576 AA1:AB12 AA17:AB1048576">
      <formula1>0</formula1>
      <formula2>1E+26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97"/>
  <sheetViews>
    <sheetView workbookViewId="0">
      <selection activeCell="A64"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s="2" customFormat="1" x14ac:dyDescent="0.2">
      <c r="A1" s="1" t="s">
        <v>0</v>
      </c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s="2" customFormat="1" x14ac:dyDescent="0.2">
      <c r="A2" s="1" t="str">
        <f>CONCATENATE("COMUNA: ",[4]NOMBRE!B2," - ","( ",[4]NOMBRE!C2,[4]NOMBRE!D2,[4]NOMBRE!E2,[4]NOMBRE!F2,[4]NOMBRE!G2," )")</f>
        <v>COMUNA: LINARES - ( 07401 )</v>
      </c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spans="1:92" s="2" customForma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BX3" s="3"/>
      <c r="BY3" s="4"/>
      <c r="BZ3" s="4"/>
      <c r="CA3" s="5"/>
      <c r="CB3" s="5"/>
      <c r="CC3" s="5"/>
      <c r="CD3" s="5"/>
      <c r="CE3" s="5"/>
      <c r="CF3" s="5"/>
      <c r="CG3" s="6"/>
      <c r="CH3" s="6"/>
      <c r="CI3" s="6"/>
      <c r="CJ3" s="6"/>
      <c r="CK3" s="6"/>
      <c r="CL3" s="6"/>
      <c r="CM3" s="6"/>
      <c r="CN3" s="6"/>
    </row>
    <row r="4" spans="1:92" s="2" customFormat="1" x14ac:dyDescent="0.2">
      <c r="A4" s="1" t="str">
        <f>CONCATENATE("MES: ",[4]NOMBRE!B6," - ","( ",[4]NOMBRE!C6,[4]NOMBRE!D6," )")</f>
        <v>MES: MARZO - ( 03 )</v>
      </c>
      <c r="BX4" s="3"/>
      <c r="BY4" s="4"/>
      <c r="BZ4" s="4"/>
      <c r="CA4" s="5"/>
      <c r="CB4" s="5"/>
      <c r="CC4" s="5"/>
      <c r="CD4" s="5"/>
      <c r="CE4" s="5"/>
      <c r="CF4" s="5"/>
      <c r="CG4" s="6"/>
      <c r="CH4" s="6"/>
      <c r="CI4" s="6"/>
      <c r="CJ4" s="6"/>
      <c r="CK4" s="6"/>
      <c r="CL4" s="6"/>
      <c r="CM4" s="6"/>
      <c r="CN4" s="6"/>
    </row>
    <row r="5" spans="1:92" s="2" customFormat="1" x14ac:dyDescent="0.2">
      <c r="A5" s="1" t="str">
        <f>CONCATENATE("AÑO: ",[4]NOMBRE!B7)</f>
        <v>AÑO: 2020</v>
      </c>
      <c r="BX5" s="3"/>
      <c r="BY5" s="4"/>
      <c r="BZ5" s="4"/>
      <c r="CA5" s="5"/>
      <c r="CB5" s="5"/>
      <c r="CC5" s="5"/>
      <c r="CD5" s="5"/>
      <c r="CE5" s="5"/>
      <c r="CF5" s="5"/>
      <c r="CG5" s="6"/>
      <c r="CH5" s="6"/>
      <c r="CI5" s="6"/>
      <c r="CJ5" s="6"/>
      <c r="CK5" s="6"/>
      <c r="CL5" s="6"/>
      <c r="CM5" s="6"/>
      <c r="CN5" s="6"/>
    </row>
    <row r="6" spans="1:92" s="2" customFormat="1" ht="15" x14ac:dyDescent="0.2">
      <c r="F6" s="7" t="s">
        <v>1</v>
      </c>
      <c r="BX6" s="3"/>
      <c r="BY6" s="4"/>
      <c r="BZ6" s="4"/>
      <c r="CA6" s="5"/>
      <c r="CB6" s="5"/>
      <c r="CC6" s="5"/>
      <c r="CD6" s="5"/>
      <c r="CE6" s="5"/>
      <c r="CF6" s="5"/>
      <c r="CG6" s="6"/>
      <c r="CH6" s="6"/>
      <c r="CI6" s="6"/>
      <c r="CJ6" s="6"/>
      <c r="CK6" s="6"/>
      <c r="CL6" s="6"/>
      <c r="CM6" s="6"/>
      <c r="CN6" s="6"/>
    </row>
    <row r="7" spans="1:92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BX7" s="3"/>
      <c r="BY7" s="4"/>
      <c r="BZ7" s="4"/>
      <c r="CA7" s="5"/>
      <c r="CB7" s="5"/>
      <c r="CC7" s="5"/>
      <c r="CD7" s="5"/>
      <c r="CE7" s="5"/>
      <c r="CF7" s="5"/>
      <c r="CG7" s="6"/>
      <c r="CH7" s="6"/>
      <c r="CI7" s="6"/>
      <c r="CJ7" s="6"/>
      <c r="CK7" s="6"/>
      <c r="CL7" s="6"/>
      <c r="CM7" s="6"/>
      <c r="CN7" s="6"/>
    </row>
    <row r="8" spans="1:92" s="2" customFormat="1" x14ac:dyDescent="0.2">
      <c r="A8" s="10" t="s">
        <v>2</v>
      </c>
      <c r="BX8" s="3"/>
      <c r="BY8" s="4"/>
      <c r="BZ8" s="4"/>
      <c r="CA8" s="5"/>
      <c r="CB8" s="5"/>
      <c r="CC8" s="5"/>
      <c r="CD8" s="5"/>
      <c r="CE8" s="5"/>
      <c r="CF8" s="5"/>
      <c r="CG8" s="6"/>
      <c r="CH8" s="6"/>
      <c r="CI8" s="6"/>
      <c r="CJ8" s="6"/>
      <c r="CK8" s="6"/>
      <c r="CL8" s="6"/>
      <c r="CM8" s="6"/>
      <c r="CN8" s="6"/>
    </row>
    <row r="9" spans="1:92" s="2" customFormat="1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Y9" s="11"/>
      <c r="BZ9" s="4"/>
      <c r="CA9" s="5"/>
      <c r="CB9" s="5"/>
      <c r="CC9" s="5"/>
      <c r="CD9" s="5"/>
      <c r="CE9" s="5"/>
      <c r="CF9" s="5"/>
      <c r="CG9" s="6"/>
      <c r="CH9" s="6"/>
      <c r="CI9" s="6"/>
      <c r="CJ9" s="6"/>
      <c r="CK9" s="6"/>
      <c r="CL9" s="6"/>
      <c r="CM9" s="6"/>
      <c r="CN9" s="6"/>
    </row>
    <row r="10" spans="1:92" s="2" customForma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Y10" s="11"/>
      <c r="BZ10" s="4"/>
      <c r="CA10" s="5"/>
      <c r="CB10" s="5"/>
      <c r="CC10" s="5"/>
      <c r="CD10" s="5"/>
      <c r="CE10" s="5"/>
      <c r="CF10" s="5"/>
      <c r="CG10" s="6"/>
      <c r="CH10" s="6"/>
      <c r="CI10" s="6"/>
      <c r="CJ10" s="6"/>
      <c r="CK10" s="6"/>
      <c r="CL10" s="6"/>
      <c r="CM10" s="6"/>
      <c r="CN10" s="6"/>
    </row>
    <row r="11" spans="1:92" s="2" customFormat="1" ht="21" x14ac:dyDescent="0.2">
      <c r="A11" s="478"/>
      <c r="B11" s="479"/>
      <c r="C11" s="480"/>
      <c r="D11" s="502"/>
      <c r="E11" s="502"/>
      <c r="F11" s="484"/>
      <c r="G11" s="202" t="s">
        <v>14</v>
      </c>
      <c r="H11" s="13" t="s">
        <v>15</v>
      </c>
      <c r="I11" s="13" t="s">
        <v>16</v>
      </c>
      <c r="J11" s="203" t="s">
        <v>17</v>
      </c>
      <c r="K11" s="202" t="s">
        <v>14</v>
      </c>
      <c r="L11" s="13" t="s">
        <v>15</v>
      </c>
      <c r="M11" s="13" t="s">
        <v>16</v>
      </c>
      <c r="N11" s="13" t="s">
        <v>17</v>
      </c>
      <c r="O11" s="203" t="s">
        <v>18</v>
      </c>
      <c r="P11" s="202" t="s">
        <v>14</v>
      </c>
      <c r="Q11" s="13" t="s">
        <v>15</v>
      </c>
      <c r="R11" s="13" t="s">
        <v>19</v>
      </c>
      <c r="S11" s="13" t="s">
        <v>17</v>
      </c>
      <c r="T11" s="203" t="s">
        <v>18</v>
      </c>
      <c r="U11" s="202" t="s">
        <v>14</v>
      </c>
      <c r="V11" s="13" t="s">
        <v>15</v>
      </c>
      <c r="W11" s="13" t="s">
        <v>16</v>
      </c>
      <c r="X11" s="13" t="s">
        <v>17</v>
      </c>
      <c r="Y11" s="203" t="s">
        <v>18</v>
      </c>
      <c r="Z11" s="202" t="s">
        <v>14</v>
      </c>
      <c r="AA11" s="13" t="s">
        <v>20</v>
      </c>
      <c r="AB11" s="15" t="s">
        <v>21</v>
      </c>
      <c r="BY11" s="11"/>
      <c r="BZ11" s="4"/>
      <c r="CA11" s="5"/>
      <c r="CB11" s="5"/>
      <c r="CC11" s="5"/>
      <c r="CD11" s="5"/>
      <c r="CE11" s="5"/>
      <c r="CF11" s="5"/>
      <c r="CG11" s="6"/>
      <c r="CH11" s="6"/>
      <c r="CI11" s="6"/>
      <c r="CJ11" s="6"/>
      <c r="CK11" s="6"/>
      <c r="CL11" s="6"/>
      <c r="CM11" s="6"/>
      <c r="CN11" s="6"/>
    </row>
    <row r="12" spans="1:92" s="2" customFormat="1" x14ac:dyDescent="0.2">
      <c r="A12" s="201" t="s">
        <v>22</v>
      </c>
      <c r="B12" s="17">
        <f t="shared" ref="B12:Y12" si="0">SUM(B13:B16)</f>
        <v>6</v>
      </c>
      <c r="C12" s="18">
        <f t="shared" si="0"/>
        <v>6</v>
      </c>
      <c r="D12" s="19">
        <f t="shared" si="0"/>
        <v>3</v>
      </c>
      <c r="E12" s="19">
        <f t="shared" si="0"/>
        <v>1466</v>
      </c>
      <c r="F12" s="20">
        <f t="shared" si="0"/>
        <v>1224</v>
      </c>
      <c r="G12" s="21">
        <f t="shared" si="0"/>
        <v>480</v>
      </c>
      <c r="H12" s="19">
        <f t="shared" si="0"/>
        <v>480</v>
      </c>
      <c r="I12" s="19">
        <f t="shared" si="0"/>
        <v>0</v>
      </c>
      <c r="J12" s="20">
        <f t="shared" si="0"/>
        <v>0</v>
      </c>
      <c r="K12" s="21">
        <f t="shared" si="0"/>
        <v>514.58333333333337</v>
      </c>
      <c r="L12" s="19">
        <f t="shared" si="0"/>
        <v>408.5333333333333</v>
      </c>
      <c r="M12" s="19">
        <f t="shared" si="0"/>
        <v>1.55</v>
      </c>
      <c r="N12" s="19">
        <f t="shared" si="0"/>
        <v>5.166666666666667</v>
      </c>
      <c r="O12" s="20">
        <f t="shared" si="0"/>
        <v>99.333333333333343</v>
      </c>
      <c r="P12" s="21">
        <f t="shared" si="0"/>
        <v>281.9666666666667</v>
      </c>
      <c r="Q12" s="19">
        <f t="shared" si="0"/>
        <v>115.23333333333333</v>
      </c>
      <c r="R12" s="19">
        <f t="shared" si="0"/>
        <v>95.083333333333329</v>
      </c>
      <c r="S12" s="19">
        <f t="shared" si="0"/>
        <v>11.65</v>
      </c>
      <c r="T12" s="20">
        <f t="shared" si="0"/>
        <v>60</v>
      </c>
      <c r="U12" s="21">
        <f t="shared" si="0"/>
        <v>68.716666666666669</v>
      </c>
      <c r="V12" s="19">
        <f t="shared" si="0"/>
        <v>56.05</v>
      </c>
      <c r="W12" s="19">
        <f t="shared" si="0"/>
        <v>0</v>
      </c>
      <c r="X12" s="19">
        <f t="shared" si="0"/>
        <v>0</v>
      </c>
      <c r="Y12" s="20">
        <f t="shared" si="0"/>
        <v>12.666666666666666</v>
      </c>
      <c r="Z12" s="21">
        <f>SUM(AA12:AB12)</f>
        <v>75.5</v>
      </c>
      <c r="AA12" s="19">
        <f>SUM(AA13:AA16)</f>
        <v>59.86</v>
      </c>
      <c r="AB12" s="22">
        <f>SUM(AB13:AB16)</f>
        <v>15.64</v>
      </c>
      <c r="BY12" s="11"/>
      <c r="BZ12" s="4"/>
      <c r="CA12" s="5"/>
      <c r="CB12" s="5"/>
      <c r="CC12" s="5"/>
      <c r="CD12" s="5"/>
      <c r="CE12" s="5"/>
      <c r="CF12" s="5"/>
      <c r="CG12" s="6"/>
      <c r="CH12" s="6"/>
      <c r="CI12" s="6"/>
      <c r="CJ12" s="6"/>
      <c r="CK12" s="6"/>
      <c r="CL12" s="6"/>
      <c r="CM12" s="6"/>
      <c r="CN12" s="6"/>
    </row>
    <row r="13" spans="1:92" s="2" customFormat="1" x14ac:dyDescent="0.2">
      <c r="A13" s="23" t="s">
        <v>23</v>
      </c>
      <c r="B13" s="190">
        <v>5</v>
      </c>
      <c r="C13" s="191">
        <v>5</v>
      </c>
      <c r="D13" s="191">
        <v>2</v>
      </c>
      <c r="E13" s="191">
        <v>722</v>
      </c>
      <c r="F13" s="191">
        <v>480</v>
      </c>
      <c r="G13" s="24">
        <f>SUM(H13:J13)</f>
        <v>480</v>
      </c>
      <c r="H13" s="192">
        <v>480</v>
      </c>
      <c r="I13" s="191">
        <v>0</v>
      </c>
      <c r="J13" s="191">
        <v>0</v>
      </c>
      <c r="K13" s="25">
        <f>SUM(L13:O13)</f>
        <v>267.63333333333333</v>
      </c>
      <c r="L13" s="192">
        <v>203.91666666666666</v>
      </c>
      <c r="M13" s="191">
        <v>1.55</v>
      </c>
      <c r="N13" s="26">
        <v>5.166666666666667</v>
      </c>
      <c r="O13" s="193">
        <v>57</v>
      </c>
      <c r="P13" s="25">
        <f>SUM(Q13:T13)</f>
        <v>151.66666666666666</v>
      </c>
      <c r="Q13" s="192">
        <v>9.2666666666666675</v>
      </c>
      <c r="R13" s="191">
        <v>95.083333333333329</v>
      </c>
      <c r="S13" s="26">
        <v>11.65</v>
      </c>
      <c r="T13" s="193">
        <v>35.666666666666664</v>
      </c>
      <c r="U13" s="25">
        <f>SUM(V13:Y13)</f>
        <v>0</v>
      </c>
      <c r="V13" s="192">
        <v>0</v>
      </c>
      <c r="W13" s="191">
        <v>0</v>
      </c>
      <c r="X13" s="26">
        <v>0</v>
      </c>
      <c r="Y13" s="193">
        <v>0</v>
      </c>
      <c r="Z13" s="25">
        <f>SUM(AA13:AB13)</f>
        <v>41.39</v>
      </c>
      <c r="AA13" s="194">
        <v>36.58</v>
      </c>
      <c r="AB13" s="27">
        <v>4.8099999999999996</v>
      </c>
      <c r="BY13" s="11"/>
      <c r="BZ13" s="4"/>
      <c r="CA13" s="5"/>
      <c r="CB13" s="5"/>
      <c r="CC13" s="5"/>
      <c r="CD13" s="5"/>
      <c r="CE13" s="5"/>
      <c r="CF13" s="5"/>
      <c r="CG13" s="6"/>
      <c r="CH13" s="6"/>
      <c r="CI13" s="6"/>
      <c r="CJ13" s="6"/>
      <c r="CK13" s="6"/>
      <c r="CL13" s="6"/>
      <c r="CM13" s="6"/>
      <c r="CN13" s="6"/>
    </row>
    <row r="14" spans="1:92" s="2" customFormat="1" x14ac:dyDescent="0.2">
      <c r="A14" s="184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85">
        <f>SUM(L14:O14)</f>
        <v>246.95000000000002</v>
      </c>
      <c r="L14" s="32">
        <v>204.61666666666667</v>
      </c>
      <c r="M14" s="30">
        <v>0</v>
      </c>
      <c r="N14" s="34">
        <v>0</v>
      </c>
      <c r="O14" s="35">
        <v>42.333333333333336</v>
      </c>
      <c r="P14" s="185">
        <f>SUM(Q14:T14)</f>
        <v>130.30000000000001</v>
      </c>
      <c r="Q14" s="32">
        <v>105.96666666666667</v>
      </c>
      <c r="R14" s="30">
        <v>0</v>
      </c>
      <c r="S14" s="34">
        <v>0</v>
      </c>
      <c r="T14" s="35">
        <v>24.333333333333332</v>
      </c>
      <c r="U14" s="185">
        <f>SUM(V14:Y14)</f>
        <v>68.716666666666669</v>
      </c>
      <c r="V14" s="32">
        <v>56.05</v>
      </c>
      <c r="W14" s="30">
        <v>0</v>
      </c>
      <c r="X14" s="34">
        <v>0</v>
      </c>
      <c r="Y14" s="35">
        <v>12.666666666666666</v>
      </c>
      <c r="Z14" s="185">
        <f>SUM(AA14:AB14)</f>
        <v>34.11</v>
      </c>
      <c r="AA14" s="36">
        <v>23.28</v>
      </c>
      <c r="AB14" s="37">
        <v>10.83</v>
      </c>
      <c r="BY14" s="11"/>
      <c r="BZ14" s="4"/>
      <c r="CA14" s="5"/>
      <c r="CB14" s="5"/>
      <c r="CC14" s="5"/>
      <c r="CD14" s="5"/>
      <c r="CE14" s="5"/>
      <c r="CF14" s="5"/>
      <c r="CG14" s="6"/>
      <c r="CH14" s="6"/>
      <c r="CI14" s="6"/>
      <c r="CJ14" s="6"/>
      <c r="CK14" s="6"/>
      <c r="CL14" s="6"/>
      <c r="CM14" s="6"/>
      <c r="CN14" s="6"/>
    </row>
    <row r="15" spans="1:92" s="2" customFormat="1" x14ac:dyDescent="0.2">
      <c r="A15" s="38" t="s">
        <v>25</v>
      </c>
      <c r="B15" s="29"/>
      <c r="C15" s="30"/>
      <c r="D15" s="30"/>
      <c r="E15" s="30"/>
      <c r="F15" s="30"/>
      <c r="G15" s="185">
        <f>SUM(H15:J15)</f>
        <v>0</v>
      </c>
      <c r="H15" s="32"/>
      <c r="I15" s="30"/>
      <c r="J15" s="30"/>
      <c r="K15" s="185">
        <f>SUM(L15:O15)</f>
        <v>0</v>
      </c>
      <c r="L15" s="32"/>
      <c r="M15" s="30"/>
      <c r="N15" s="34"/>
      <c r="O15" s="35"/>
      <c r="P15" s="185">
        <f>SUM(Q15:T15)</f>
        <v>0</v>
      </c>
      <c r="Q15" s="32"/>
      <c r="R15" s="30"/>
      <c r="S15" s="34"/>
      <c r="T15" s="35"/>
      <c r="U15" s="185">
        <f>SUM(V15:Y15)</f>
        <v>0</v>
      </c>
      <c r="V15" s="32"/>
      <c r="W15" s="30"/>
      <c r="X15" s="34"/>
      <c r="Y15" s="35"/>
      <c r="Z15" s="185">
        <f>SUM(AA15:AB15)</f>
        <v>0</v>
      </c>
      <c r="AA15" s="36"/>
      <c r="AB15" s="37"/>
      <c r="BY15" s="11"/>
      <c r="BZ15" s="4"/>
      <c r="CA15" s="5"/>
      <c r="CB15" s="5"/>
      <c r="CC15" s="5"/>
      <c r="CD15" s="5"/>
      <c r="CE15" s="5"/>
      <c r="CF15" s="5"/>
      <c r="CG15" s="6"/>
      <c r="CH15" s="6"/>
      <c r="CI15" s="6"/>
      <c r="CJ15" s="6"/>
      <c r="CK15" s="6"/>
      <c r="CL15" s="6"/>
      <c r="CM15" s="6"/>
      <c r="CN15" s="6"/>
    </row>
    <row r="16" spans="1:92" s="2" customForma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Y16" s="11"/>
      <c r="BZ16" s="4"/>
      <c r="CA16" s="5"/>
      <c r="CB16" s="5"/>
      <c r="CC16" s="5"/>
      <c r="CD16" s="5"/>
      <c r="CE16" s="5"/>
      <c r="CF16" s="5"/>
      <c r="CG16" s="6"/>
      <c r="CH16" s="6"/>
      <c r="CI16" s="6"/>
      <c r="CJ16" s="6"/>
      <c r="CK16" s="6"/>
      <c r="CL16" s="6"/>
      <c r="CM16" s="6"/>
      <c r="CN16" s="6"/>
    </row>
    <row r="17" spans="1:92" s="2" customFormat="1" x14ac:dyDescent="0.2">
      <c r="A17" s="10" t="s">
        <v>27</v>
      </c>
      <c r="B17" s="50"/>
      <c r="C17" s="218"/>
      <c r="D17" s="218"/>
      <c r="E17" s="218"/>
      <c r="F17" s="218"/>
      <c r="G17" s="50"/>
      <c r="H17" s="259"/>
      <c r="I17" s="53"/>
      <c r="J17" s="54"/>
      <c r="K17" s="55"/>
      <c r="L17" s="55"/>
      <c r="BX17" s="3"/>
      <c r="BY17" s="4"/>
      <c r="BZ17" s="4"/>
      <c r="CA17" s="5"/>
      <c r="CB17" s="5"/>
      <c r="CC17" s="5"/>
      <c r="CD17" s="5"/>
      <c r="CE17" s="5"/>
      <c r="CF17" s="5"/>
      <c r="CG17" s="6"/>
      <c r="CH17" s="6"/>
      <c r="CI17" s="6"/>
      <c r="CJ17" s="6"/>
      <c r="CK17" s="6"/>
      <c r="CL17" s="6"/>
      <c r="CM17" s="6"/>
      <c r="CN17" s="6"/>
    </row>
    <row r="18" spans="1:92" s="2" customFormat="1" ht="31.5" x14ac:dyDescent="0.2">
      <c r="A18" s="205" t="s">
        <v>28</v>
      </c>
      <c r="B18" s="199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20"/>
      <c r="I18" s="218"/>
      <c r="J18" s="218"/>
      <c r="K18" s="221"/>
      <c r="L18" s="221"/>
      <c r="BX18" s="3"/>
      <c r="BY18" s="4"/>
      <c r="BZ18" s="4"/>
      <c r="CA18" s="5"/>
      <c r="CB18" s="5"/>
      <c r="CC18" s="5"/>
      <c r="CD18" s="5"/>
      <c r="CE18" s="5"/>
      <c r="CF18" s="5"/>
      <c r="CG18" s="6"/>
      <c r="CH18" s="6"/>
      <c r="CI18" s="6"/>
      <c r="CJ18" s="6"/>
      <c r="CK18" s="6"/>
      <c r="CL18" s="6"/>
      <c r="CM18" s="6"/>
      <c r="CN18" s="6"/>
    </row>
    <row r="19" spans="1:92" s="2" customFormat="1" x14ac:dyDescent="0.2">
      <c r="A19" s="63" t="s">
        <v>35</v>
      </c>
      <c r="B19" s="64">
        <f>SUM(C19:G19)</f>
        <v>10</v>
      </c>
      <c r="C19" s="65"/>
      <c r="D19" s="66"/>
      <c r="E19" s="66">
        <v>10</v>
      </c>
      <c r="F19" s="66"/>
      <c r="G19" s="67"/>
      <c r="H19" s="222"/>
      <c r="I19" s="218"/>
      <c r="J19" s="218"/>
      <c r="K19" s="221"/>
      <c r="L19" s="221"/>
      <c r="BX19" s="3"/>
      <c r="BY19" s="4"/>
      <c r="BZ19" s="4"/>
      <c r="CA19" s="5"/>
      <c r="CB19" s="5"/>
      <c r="CC19" s="5"/>
      <c r="CD19" s="5"/>
      <c r="CE19" s="5"/>
      <c r="CF19" s="5"/>
      <c r="CG19" s="6"/>
      <c r="CH19" s="6"/>
      <c r="CI19" s="6"/>
      <c r="CJ19" s="6"/>
      <c r="CK19" s="6"/>
      <c r="CL19" s="6"/>
      <c r="CM19" s="6"/>
      <c r="CN19" s="6"/>
    </row>
    <row r="20" spans="1:92" s="2" customFormat="1" x14ac:dyDescent="0.2">
      <c r="A20" s="69" t="s">
        <v>36</v>
      </c>
      <c r="B20" s="224">
        <f>SUM(C20:G20)</f>
        <v>94</v>
      </c>
      <c r="C20" s="225"/>
      <c r="D20" s="226"/>
      <c r="E20" s="226">
        <v>94</v>
      </c>
      <c r="F20" s="226"/>
      <c r="G20" s="227"/>
      <c r="H20" s="222"/>
      <c r="I20" s="218"/>
      <c r="J20" s="218"/>
      <c r="K20" s="221"/>
      <c r="L20" s="221"/>
      <c r="BX20" s="3"/>
      <c r="BY20" s="4"/>
      <c r="BZ20" s="4"/>
      <c r="CA20" s="5"/>
      <c r="CB20" s="5"/>
      <c r="CC20" s="5"/>
      <c r="CD20" s="5"/>
      <c r="CE20" s="5"/>
      <c r="CF20" s="5"/>
      <c r="CG20" s="6"/>
      <c r="CH20" s="6"/>
      <c r="CI20" s="6"/>
      <c r="CJ20" s="6"/>
      <c r="CK20" s="6"/>
      <c r="CL20" s="6"/>
      <c r="CM20" s="6"/>
      <c r="CN20" s="6"/>
    </row>
    <row r="21" spans="1:92" s="2" customFormat="1" x14ac:dyDescent="0.2">
      <c r="A21" s="69" t="s">
        <v>37</v>
      </c>
      <c r="B21" s="224">
        <f>SUM(C21:G21)</f>
        <v>94</v>
      </c>
      <c r="C21" s="225"/>
      <c r="D21" s="226"/>
      <c r="E21" s="226">
        <v>94</v>
      </c>
      <c r="F21" s="226"/>
      <c r="G21" s="227"/>
      <c r="H21" s="222"/>
      <c r="I21" s="218"/>
      <c r="J21" s="218"/>
      <c r="K21" s="221"/>
      <c r="L21" s="221"/>
      <c r="BX21" s="3"/>
      <c r="BY21" s="4"/>
      <c r="BZ21" s="4"/>
      <c r="CA21" s="5"/>
      <c r="CB21" s="5"/>
      <c r="CC21" s="5"/>
      <c r="CD21" s="5"/>
      <c r="CE21" s="5"/>
      <c r="CF21" s="5"/>
      <c r="CG21" s="6"/>
      <c r="CH21" s="6"/>
      <c r="CI21" s="6"/>
      <c r="CJ21" s="6"/>
      <c r="CK21" s="6"/>
      <c r="CL21" s="6"/>
      <c r="CM21" s="6"/>
      <c r="CN21" s="6"/>
    </row>
    <row r="22" spans="1:92" s="2" customFormat="1" x14ac:dyDescent="0.2">
      <c r="A22" s="69" t="s">
        <v>38</v>
      </c>
      <c r="B22" s="224">
        <f>SUM(C22:G22)</f>
        <v>94</v>
      </c>
      <c r="C22" s="225"/>
      <c r="D22" s="226"/>
      <c r="E22" s="226">
        <v>94</v>
      </c>
      <c r="F22" s="226"/>
      <c r="G22" s="227"/>
      <c r="H22" s="222"/>
      <c r="I22" s="218"/>
      <c r="J22" s="228"/>
      <c r="K22" s="221"/>
      <c r="L22" s="221"/>
      <c r="BX22" s="3"/>
      <c r="BY22" s="4"/>
      <c r="BZ22" s="4"/>
      <c r="CA22" s="5"/>
      <c r="CB22" s="5"/>
      <c r="CC22" s="5"/>
      <c r="CD22" s="5"/>
      <c r="CE22" s="5"/>
      <c r="CF22" s="5"/>
      <c r="CG22" s="6"/>
      <c r="CH22" s="6"/>
      <c r="CI22" s="6"/>
      <c r="CJ22" s="6"/>
      <c r="CK22" s="6"/>
      <c r="CL22" s="6"/>
      <c r="CM22" s="6"/>
      <c r="CN22" s="6"/>
    </row>
    <row r="23" spans="1:92" s="2" customFormat="1" x14ac:dyDescent="0.2">
      <c r="A23" s="187" t="s">
        <v>39</v>
      </c>
      <c r="B23" s="76">
        <f>SUM(C23:G23)</f>
        <v>94</v>
      </c>
      <c r="C23" s="209"/>
      <c r="D23" s="210"/>
      <c r="E23" s="210">
        <v>94</v>
      </c>
      <c r="F23" s="210"/>
      <c r="G23" s="211"/>
      <c r="H23" s="222"/>
      <c r="I23" s="218"/>
      <c r="J23" s="218"/>
      <c r="K23" s="221"/>
      <c r="L23" s="221"/>
      <c r="BX23" s="3"/>
      <c r="BY23" s="4"/>
      <c r="BZ23" s="4"/>
      <c r="CA23" s="5"/>
      <c r="CB23" s="5"/>
      <c r="CC23" s="5"/>
      <c r="CD23" s="5"/>
      <c r="CE23" s="5"/>
      <c r="CF23" s="5"/>
      <c r="CG23" s="6"/>
      <c r="CH23" s="6"/>
      <c r="CI23" s="6"/>
      <c r="CJ23" s="6"/>
      <c r="CK23" s="6"/>
      <c r="CL23" s="6"/>
      <c r="CM23" s="6"/>
      <c r="CN23" s="6"/>
    </row>
    <row r="24" spans="1:92" s="2" customFormat="1" x14ac:dyDescent="0.2">
      <c r="A24" s="229" t="s">
        <v>40</v>
      </c>
      <c r="B24" s="230"/>
      <c r="C24" s="228"/>
      <c r="D24" s="230"/>
      <c r="E24" s="230"/>
      <c r="BX24" s="3"/>
      <c r="BY24" s="4"/>
      <c r="BZ24" s="4"/>
      <c r="CA24" s="5"/>
      <c r="CB24" s="5"/>
      <c r="CC24" s="5"/>
      <c r="CD24" s="5"/>
      <c r="CE24" s="5"/>
      <c r="CF24" s="5"/>
      <c r="CG24" s="6"/>
      <c r="CH24" s="6"/>
      <c r="CI24" s="6"/>
      <c r="CJ24" s="6"/>
      <c r="CK24" s="6"/>
      <c r="CL24" s="6"/>
      <c r="CM24" s="6"/>
      <c r="CN24" s="6"/>
    </row>
    <row r="25" spans="1:92" s="2" customFormat="1" x14ac:dyDescent="0.2">
      <c r="A25" s="10" t="s">
        <v>41</v>
      </c>
      <c r="B25" s="54"/>
      <c r="C25" s="231"/>
      <c r="D25" s="231"/>
      <c r="E25" s="231"/>
      <c r="F25" s="231"/>
      <c r="G25" s="231"/>
      <c r="H25" s="231"/>
      <c r="I25" s="232"/>
      <c r="J25" s="232"/>
      <c r="K25" s="230"/>
      <c r="L25" s="230"/>
      <c r="BX25" s="3"/>
      <c r="BY25" s="4"/>
      <c r="BZ25" s="4"/>
      <c r="CA25" s="5"/>
      <c r="CB25" s="5"/>
      <c r="CC25" s="5"/>
      <c r="CD25" s="5"/>
      <c r="CE25" s="5"/>
      <c r="CF25" s="5"/>
      <c r="CG25" s="6"/>
      <c r="CH25" s="6"/>
      <c r="CI25" s="6"/>
      <c r="CJ25" s="6"/>
      <c r="CK25" s="6"/>
      <c r="CL25" s="6"/>
      <c r="CM25" s="6"/>
      <c r="CN25" s="6"/>
    </row>
    <row r="26" spans="1:92" s="2" customForma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Y26" s="3"/>
      <c r="BZ26" s="4"/>
      <c r="CA26" s="5"/>
      <c r="CB26" s="5"/>
      <c r="CC26" s="5"/>
      <c r="CD26" s="5"/>
      <c r="CE26" s="5"/>
      <c r="CF26" s="5"/>
      <c r="CG26" s="6"/>
      <c r="CH26" s="6"/>
      <c r="CI26" s="6"/>
      <c r="CJ26" s="6"/>
      <c r="CK26" s="6"/>
      <c r="CL26" s="6"/>
      <c r="CM26" s="6"/>
      <c r="CN26" s="6"/>
    </row>
    <row r="27" spans="1:92" s="2" customFormat="1" ht="21" x14ac:dyDescent="0.2">
      <c r="A27" s="473"/>
      <c r="B27" s="488"/>
      <c r="C27" s="485"/>
      <c r="D27" s="85" t="s">
        <v>44</v>
      </c>
      <c r="E27" s="200" t="s">
        <v>45</v>
      </c>
      <c r="F27" s="207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BY27" s="4"/>
      <c r="BZ27" s="4"/>
      <c r="CA27" s="5"/>
      <c r="CB27" s="5"/>
      <c r="CC27" s="5"/>
      <c r="CD27" s="5"/>
      <c r="CE27" s="5"/>
      <c r="CF27" s="5"/>
      <c r="CG27" s="6"/>
      <c r="CH27" s="6"/>
      <c r="CI27" s="6"/>
      <c r="CJ27" s="6"/>
      <c r="CK27" s="6"/>
      <c r="CL27" s="6"/>
      <c r="CM27" s="6"/>
      <c r="CN27" s="6"/>
    </row>
    <row r="28" spans="1:92" s="2" customFormat="1" x14ac:dyDescent="0.2">
      <c r="A28" s="464" t="s">
        <v>36</v>
      </c>
      <c r="B28" s="465"/>
      <c r="C28" s="260">
        <f t="shared" ref="C28:C34" si="1">SUM(D28:E28)</f>
        <v>30</v>
      </c>
      <c r="D28" s="90"/>
      <c r="E28" s="261">
        <v>30</v>
      </c>
      <c r="F28" s="262"/>
      <c r="G28" s="263">
        <v>16</v>
      </c>
      <c r="H28" s="263">
        <v>14</v>
      </c>
      <c r="I28" s="263"/>
      <c r="J28" s="263"/>
      <c r="K28" s="263"/>
      <c r="L28" s="91" t="str">
        <f>CA28</f>
        <v/>
      </c>
      <c r="BV28" s="3"/>
      <c r="BW28" s="4"/>
      <c r="BX28" s="4"/>
      <c r="BY28" s="4"/>
      <c r="BZ28" s="4"/>
      <c r="CA28" s="92" t="str">
        <f>IF(CG28=1," * La Suma de Personas por Origen de Derivación no puede ser Mayor a la suma de Personas por Edad. ","")</f>
        <v/>
      </c>
      <c r="CB28" s="5"/>
      <c r="CC28" s="5"/>
      <c r="CD28" s="5"/>
      <c r="CE28" s="5"/>
      <c r="CF28" s="5"/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s="2" customFormat="1" x14ac:dyDescent="0.2">
      <c r="A29" s="466" t="s">
        <v>37</v>
      </c>
      <c r="B29" s="467"/>
      <c r="C29" s="260">
        <f t="shared" si="1"/>
        <v>37</v>
      </c>
      <c r="D29" s="263"/>
      <c r="E29" s="261">
        <v>37</v>
      </c>
      <c r="F29" s="262"/>
      <c r="G29" s="263">
        <v>20</v>
      </c>
      <c r="H29" s="263">
        <v>17</v>
      </c>
      <c r="I29" s="263"/>
      <c r="J29" s="263"/>
      <c r="K29" s="263"/>
      <c r="L29" s="91" t="str">
        <f t="shared" ref="L29:L34" si="2">CA29</f>
        <v/>
      </c>
      <c r="BV29" s="3"/>
      <c r="BW29" s="4"/>
      <c r="BX29" s="4"/>
      <c r="BY29" s="4"/>
      <c r="BZ29" s="4"/>
      <c r="CA29" s="92" t="str">
        <f t="shared" ref="CA29:CA34" si="3">IF(CG29=1," * La Suma de Personas por Origen de Derivación no puede ser Mayor a la suma de Personas por Edad. ","")</f>
        <v/>
      </c>
      <c r="CB29" s="5"/>
      <c r="CC29" s="5"/>
      <c r="CD29" s="5"/>
      <c r="CE29" s="5"/>
      <c r="CF29" s="5"/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s="2" customFormat="1" x14ac:dyDescent="0.2">
      <c r="A30" s="466" t="s">
        <v>38</v>
      </c>
      <c r="B30" s="467"/>
      <c r="C30" s="260">
        <f t="shared" si="1"/>
        <v>249</v>
      </c>
      <c r="D30" s="263"/>
      <c r="E30" s="261">
        <v>249</v>
      </c>
      <c r="F30" s="262"/>
      <c r="G30" s="263">
        <v>135</v>
      </c>
      <c r="H30" s="263">
        <v>114</v>
      </c>
      <c r="I30" s="263"/>
      <c r="J30" s="263"/>
      <c r="K30" s="263"/>
      <c r="L30" s="91" t="str">
        <f t="shared" si="2"/>
        <v/>
      </c>
      <c r="BV30" s="3"/>
      <c r="BW30" s="4"/>
      <c r="BX30" s="4"/>
      <c r="BY30" s="4"/>
      <c r="BZ30" s="4"/>
      <c r="CA30" s="92" t="str">
        <f t="shared" si="3"/>
        <v/>
      </c>
      <c r="CB30" s="5"/>
      <c r="CC30" s="5"/>
      <c r="CD30" s="5"/>
      <c r="CE30" s="5"/>
      <c r="CF30" s="5"/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s="2" customFormat="1" x14ac:dyDescent="0.2">
      <c r="A31" s="468" t="s">
        <v>39</v>
      </c>
      <c r="B31" s="469"/>
      <c r="C31" s="94">
        <f t="shared" si="1"/>
        <v>23</v>
      </c>
      <c r="D31" s="95"/>
      <c r="E31" s="96">
        <v>23</v>
      </c>
      <c r="F31" s="97"/>
      <c r="G31" s="95">
        <v>12</v>
      </c>
      <c r="H31" s="95">
        <v>11</v>
      </c>
      <c r="I31" s="95"/>
      <c r="J31" s="95"/>
      <c r="K31" s="95"/>
      <c r="L31" s="91" t="str">
        <f t="shared" si="2"/>
        <v/>
      </c>
      <c r="BV31" s="3"/>
      <c r="BW31" s="4"/>
      <c r="BX31" s="4"/>
      <c r="BY31" s="4"/>
      <c r="BZ31" s="4"/>
      <c r="CA31" s="92" t="str">
        <f t="shared" si="3"/>
        <v/>
      </c>
      <c r="CB31" s="5"/>
      <c r="CC31" s="5"/>
      <c r="CD31" s="5"/>
      <c r="CE31" s="5"/>
      <c r="CF31" s="5"/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s="2" customFormat="1" x14ac:dyDescent="0.2">
      <c r="A32" s="470" t="s">
        <v>52</v>
      </c>
      <c r="B32" s="98" t="s">
        <v>53</v>
      </c>
      <c r="C32" s="260">
        <f t="shared" si="1"/>
        <v>4</v>
      </c>
      <c r="D32" s="263"/>
      <c r="E32" s="261">
        <v>4</v>
      </c>
      <c r="F32" s="262"/>
      <c r="G32" s="263">
        <v>2</v>
      </c>
      <c r="H32" s="263">
        <v>2</v>
      </c>
      <c r="I32" s="263"/>
      <c r="J32" s="263"/>
      <c r="K32" s="263"/>
      <c r="L32" s="91" t="str">
        <f t="shared" si="2"/>
        <v/>
      </c>
      <c r="BV32" s="3"/>
      <c r="BW32" s="4"/>
      <c r="BX32" s="4"/>
      <c r="BY32" s="4"/>
      <c r="BZ32" s="4"/>
      <c r="CA32" s="92" t="str">
        <f t="shared" si="3"/>
        <v/>
      </c>
      <c r="CB32" s="5"/>
      <c r="CC32" s="5"/>
      <c r="CD32" s="5"/>
      <c r="CE32" s="5"/>
      <c r="CF32" s="5"/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s="2" customFormat="1" x14ac:dyDescent="0.2">
      <c r="A33" s="495"/>
      <c r="B33" s="204" t="s">
        <v>54</v>
      </c>
      <c r="C33" s="187">
        <f t="shared" si="1"/>
        <v>1</v>
      </c>
      <c r="D33" s="195"/>
      <c r="E33" s="196">
        <v>1</v>
      </c>
      <c r="F33" s="188"/>
      <c r="G33" s="195">
        <v>1</v>
      </c>
      <c r="H33" s="195">
        <v>0</v>
      </c>
      <c r="I33" s="195"/>
      <c r="J33" s="195"/>
      <c r="K33" s="195"/>
      <c r="L33" s="91" t="str">
        <f t="shared" si="2"/>
        <v/>
      </c>
      <c r="BV33" s="3"/>
      <c r="BW33" s="4"/>
      <c r="BX33" s="4"/>
      <c r="BY33" s="4"/>
      <c r="BZ33" s="4"/>
      <c r="CA33" s="92" t="str">
        <f t="shared" si="3"/>
        <v/>
      </c>
      <c r="CB33" s="5"/>
      <c r="CC33" s="5"/>
      <c r="CD33" s="5"/>
      <c r="CE33" s="5"/>
      <c r="CF33" s="5"/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s="2" customFormat="1" x14ac:dyDescent="0.2">
      <c r="A34" s="490" t="s">
        <v>55</v>
      </c>
      <c r="B34" s="491"/>
      <c r="C34" s="187">
        <f t="shared" si="1"/>
        <v>4</v>
      </c>
      <c r="D34" s="195"/>
      <c r="E34" s="196">
        <v>4</v>
      </c>
      <c r="F34" s="188"/>
      <c r="G34" s="195">
        <v>1</v>
      </c>
      <c r="H34" s="195">
        <v>3</v>
      </c>
      <c r="I34" s="195"/>
      <c r="J34" s="195"/>
      <c r="K34" s="195"/>
      <c r="L34" s="91" t="str">
        <f t="shared" si="2"/>
        <v/>
      </c>
      <c r="BV34" s="3"/>
      <c r="BW34" s="4"/>
      <c r="BX34" s="4"/>
      <c r="BY34" s="4"/>
      <c r="BZ34" s="4"/>
      <c r="CA34" s="92" t="str">
        <f t="shared" si="3"/>
        <v/>
      </c>
      <c r="CB34" s="5"/>
      <c r="CC34" s="5"/>
      <c r="CD34" s="5"/>
      <c r="CE34" s="5"/>
      <c r="CF34" s="5"/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s="2" customFormat="1" x14ac:dyDescent="0.2">
      <c r="A35" s="235" t="s">
        <v>56</v>
      </c>
      <c r="B35" s="221"/>
      <c r="C35" s="102"/>
      <c r="D35" s="264"/>
      <c r="E35" s="264"/>
      <c r="F35" s="264"/>
      <c r="G35" s="264"/>
      <c r="H35" s="264"/>
      <c r="I35" s="264"/>
      <c r="J35" s="264"/>
      <c r="K35" s="264"/>
      <c r="L35" s="264"/>
      <c r="M35" s="237"/>
      <c r="BX35" s="3"/>
      <c r="BY35" s="4"/>
      <c r="BZ35" s="4"/>
      <c r="CA35" s="5"/>
      <c r="CB35" s="5"/>
      <c r="CC35" s="5"/>
      <c r="CD35" s="5"/>
      <c r="CE35" s="5"/>
      <c r="CF35" s="5"/>
      <c r="CG35" s="6"/>
      <c r="CH35" s="6"/>
      <c r="CI35" s="6"/>
      <c r="CJ35" s="6"/>
      <c r="CK35" s="6"/>
      <c r="CL35" s="6"/>
      <c r="CM35" s="6"/>
      <c r="CN35" s="6"/>
    </row>
    <row r="36" spans="1:92" s="2" customFormat="1" x14ac:dyDescent="0.2">
      <c r="A36" s="88" t="s">
        <v>57</v>
      </c>
      <c r="B36" s="88" t="s">
        <v>58</v>
      </c>
      <c r="C36" s="218"/>
      <c r="D36" s="221"/>
      <c r="E36" s="221"/>
      <c r="F36" s="221"/>
      <c r="G36" s="237"/>
      <c r="BR36" s="3"/>
      <c r="BS36" s="4"/>
      <c r="BT36" s="4"/>
      <c r="BX36" s="3"/>
      <c r="BY36" s="4"/>
      <c r="BZ36" s="4"/>
      <c r="CA36" s="5"/>
      <c r="CB36" s="5"/>
      <c r="CC36" s="5"/>
      <c r="CD36" s="5"/>
      <c r="CE36" s="5"/>
      <c r="CF36" s="5"/>
      <c r="CG36" s="6"/>
      <c r="CH36" s="6"/>
      <c r="CI36" s="6"/>
      <c r="CJ36" s="6"/>
      <c r="CK36" s="6"/>
      <c r="CL36" s="6"/>
      <c r="CM36" s="6"/>
      <c r="CN36" s="6"/>
    </row>
    <row r="37" spans="1:92" s="2" customFormat="1" x14ac:dyDescent="0.2">
      <c r="A37" s="260" t="s">
        <v>59</v>
      </c>
      <c r="B37" s="263">
        <v>110</v>
      </c>
      <c r="C37" s="218"/>
      <c r="D37" s="221"/>
      <c r="E37" s="221"/>
      <c r="F37" s="221"/>
      <c r="G37" s="237"/>
      <c r="BR37" s="3"/>
      <c r="BS37" s="4"/>
      <c r="BT37" s="4"/>
      <c r="BX37" s="3"/>
      <c r="BY37" s="4"/>
      <c r="BZ37" s="4"/>
      <c r="CA37" s="5"/>
      <c r="CB37" s="5"/>
      <c r="CC37" s="5"/>
      <c r="CD37" s="5"/>
      <c r="CE37" s="5"/>
      <c r="CF37" s="5"/>
      <c r="CG37" s="6"/>
      <c r="CH37" s="6"/>
      <c r="CI37" s="6"/>
      <c r="CJ37" s="6"/>
      <c r="CK37" s="6"/>
      <c r="CL37" s="6"/>
      <c r="CM37" s="6"/>
      <c r="CN37" s="6"/>
    </row>
    <row r="38" spans="1:92" s="2" customFormat="1" x14ac:dyDescent="0.2">
      <c r="A38" s="260" t="s">
        <v>60</v>
      </c>
      <c r="B38" s="263">
        <v>169</v>
      </c>
      <c r="C38" s="218"/>
      <c r="D38" s="221"/>
      <c r="E38" s="221"/>
      <c r="F38" s="221"/>
      <c r="G38" s="237"/>
      <c r="BR38" s="3"/>
      <c r="BS38" s="4"/>
      <c r="BT38" s="4"/>
      <c r="BX38" s="3"/>
      <c r="BY38" s="4"/>
      <c r="BZ38" s="4"/>
      <c r="CA38" s="5"/>
      <c r="CB38" s="5"/>
      <c r="CC38" s="5"/>
      <c r="CD38" s="5"/>
      <c r="CE38" s="5"/>
      <c r="CF38" s="5"/>
      <c r="CG38" s="6"/>
      <c r="CH38" s="6"/>
      <c r="CI38" s="6"/>
      <c r="CJ38" s="6"/>
      <c r="CK38" s="6"/>
      <c r="CL38" s="6"/>
      <c r="CM38" s="6"/>
      <c r="CN38" s="6"/>
    </row>
    <row r="39" spans="1:92" s="2" customFormat="1" x14ac:dyDescent="0.2">
      <c r="A39" s="260" t="s">
        <v>61</v>
      </c>
      <c r="B39" s="263">
        <v>343</v>
      </c>
      <c r="C39" s="218"/>
      <c r="D39" s="221"/>
      <c r="E39" s="221"/>
      <c r="F39" s="221"/>
      <c r="G39" s="237"/>
      <c r="BR39" s="3"/>
      <c r="BS39" s="4"/>
      <c r="BT39" s="4"/>
      <c r="BX39" s="3"/>
      <c r="BY39" s="4"/>
      <c r="BZ39" s="4"/>
      <c r="CA39" s="5"/>
      <c r="CB39" s="5"/>
      <c r="CC39" s="5"/>
      <c r="CD39" s="5"/>
      <c r="CE39" s="5"/>
      <c r="CF39" s="5"/>
      <c r="CG39" s="6"/>
      <c r="CH39" s="6"/>
      <c r="CI39" s="6"/>
      <c r="CJ39" s="6"/>
      <c r="CK39" s="6"/>
      <c r="CL39" s="6"/>
      <c r="CM39" s="6"/>
      <c r="CN39" s="6"/>
    </row>
    <row r="40" spans="1:92" s="2" customFormat="1" x14ac:dyDescent="0.2">
      <c r="A40" s="260" t="s">
        <v>62</v>
      </c>
      <c r="B40" s="263"/>
      <c r="C40" s="218"/>
      <c r="D40" s="221"/>
      <c r="E40" s="221"/>
      <c r="F40" s="221"/>
      <c r="G40" s="237"/>
      <c r="BR40" s="3"/>
      <c r="BS40" s="4"/>
      <c r="BT40" s="4"/>
      <c r="BX40" s="3"/>
      <c r="BY40" s="4"/>
      <c r="BZ40" s="4"/>
      <c r="CA40" s="5"/>
      <c r="CB40" s="5"/>
      <c r="CC40" s="5"/>
      <c r="CD40" s="5"/>
      <c r="CE40" s="5"/>
      <c r="CF40" s="5"/>
      <c r="CG40" s="6"/>
      <c r="CH40" s="6"/>
      <c r="CI40" s="6"/>
      <c r="CJ40" s="6"/>
      <c r="CK40" s="6"/>
      <c r="CL40" s="6"/>
      <c r="CM40" s="6"/>
      <c r="CN40" s="6"/>
    </row>
    <row r="41" spans="1:92" s="2" customFormat="1" x14ac:dyDescent="0.2">
      <c r="A41" s="260" t="s">
        <v>63</v>
      </c>
      <c r="B41" s="263">
        <v>66</v>
      </c>
      <c r="C41" s="218"/>
      <c r="D41" s="221"/>
      <c r="E41" s="221"/>
      <c r="F41" s="221"/>
      <c r="G41" s="237"/>
      <c r="BR41" s="3"/>
      <c r="BS41" s="4"/>
      <c r="BT41" s="4"/>
      <c r="BX41" s="3"/>
      <c r="BY41" s="4"/>
      <c r="BZ41" s="4"/>
      <c r="CA41" s="5"/>
      <c r="CB41" s="5"/>
      <c r="CC41" s="5"/>
      <c r="CD41" s="5"/>
      <c r="CE41" s="5"/>
      <c r="CF41" s="5"/>
      <c r="CG41" s="6"/>
      <c r="CH41" s="6"/>
      <c r="CI41" s="6"/>
      <c r="CJ41" s="6"/>
      <c r="CK41" s="6"/>
      <c r="CL41" s="6"/>
      <c r="CM41" s="6"/>
      <c r="CN41" s="6"/>
    </row>
    <row r="42" spans="1:92" s="2" customFormat="1" x14ac:dyDescent="0.2">
      <c r="A42" s="260" t="s">
        <v>64</v>
      </c>
      <c r="B42" s="263"/>
      <c r="C42" s="218"/>
      <c r="D42" s="221"/>
      <c r="E42" s="221"/>
      <c r="F42" s="221"/>
      <c r="G42" s="237"/>
      <c r="BR42" s="3"/>
      <c r="BS42" s="4"/>
      <c r="BT42" s="4"/>
      <c r="BX42" s="3"/>
      <c r="BY42" s="4"/>
      <c r="BZ42" s="4"/>
      <c r="CA42" s="5"/>
      <c r="CB42" s="5"/>
      <c r="CC42" s="5"/>
      <c r="CD42" s="5"/>
      <c r="CE42" s="5"/>
      <c r="CF42" s="5"/>
      <c r="CG42" s="6"/>
      <c r="CH42" s="6"/>
      <c r="CI42" s="6"/>
      <c r="CJ42" s="6"/>
      <c r="CK42" s="6"/>
      <c r="CL42" s="6"/>
      <c r="CM42" s="6"/>
      <c r="CN42" s="6"/>
    </row>
    <row r="43" spans="1:92" s="2" customFormat="1" x14ac:dyDescent="0.2">
      <c r="A43" s="260" t="s">
        <v>65</v>
      </c>
      <c r="B43" s="263"/>
      <c r="C43" s="218"/>
      <c r="D43" s="221"/>
      <c r="E43" s="221"/>
      <c r="F43" s="221"/>
      <c r="G43" s="237"/>
      <c r="BR43" s="3"/>
      <c r="BS43" s="4"/>
      <c r="BT43" s="4"/>
      <c r="BX43" s="3"/>
      <c r="BY43" s="4"/>
      <c r="BZ43" s="4"/>
      <c r="CA43" s="5"/>
      <c r="CB43" s="5"/>
      <c r="CC43" s="5"/>
      <c r="CD43" s="5"/>
      <c r="CE43" s="5"/>
      <c r="CF43" s="5"/>
      <c r="CG43" s="6"/>
      <c r="CH43" s="6"/>
      <c r="CI43" s="6"/>
      <c r="CJ43" s="6"/>
      <c r="CK43" s="6"/>
      <c r="CL43" s="6"/>
      <c r="CM43" s="6"/>
      <c r="CN43" s="6"/>
    </row>
    <row r="44" spans="1:92" s="2" customFormat="1" x14ac:dyDescent="0.2">
      <c r="A44" s="106" t="s">
        <v>66</v>
      </c>
      <c r="B44" s="107">
        <v>11</v>
      </c>
      <c r="C44" s="218"/>
      <c r="D44" s="221"/>
      <c r="E44" s="221"/>
      <c r="F44" s="221"/>
      <c r="G44" s="237"/>
      <c r="BR44" s="3"/>
      <c r="BS44" s="4"/>
      <c r="BT44" s="4"/>
      <c r="BX44" s="3"/>
      <c r="BY44" s="4"/>
      <c r="BZ44" s="4"/>
      <c r="CA44" s="5"/>
      <c r="CB44" s="5"/>
      <c r="CC44" s="5"/>
      <c r="CD44" s="5"/>
      <c r="CE44" s="5"/>
      <c r="CF44" s="5"/>
      <c r="CG44" s="6"/>
      <c r="CH44" s="6"/>
      <c r="CI44" s="6"/>
      <c r="CJ44" s="6"/>
      <c r="CK44" s="6"/>
      <c r="CL44" s="6"/>
      <c r="CM44" s="6"/>
      <c r="CN44" s="6"/>
    </row>
    <row r="45" spans="1:92" s="2" customFormat="1" x14ac:dyDescent="0.2">
      <c r="A45" s="94" t="s">
        <v>67</v>
      </c>
      <c r="B45" s="95"/>
      <c r="C45" s="218"/>
      <c r="D45" s="221"/>
      <c r="E45" s="221"/>
      <c r="F45" s="221"/>
      <c r="G45" s="237"/>
      <c r="BR45" s="3"/>
      <c r="BS45" s="4"/>
      <c r="BT45" s="4"/>
      <c r="BX45" s="3"/>
      <c r="BY45" s="4"/>
      <c r="BZ45" s="4"/>
      <c r="CA45" s="5"/>
      <c r="CB45" s="5"/>
      <c r="CC45" s="5"/>
      <c r="CD45" s="5"/>
      <c r="CE45" s="5"/>
      <c r="CF45" s="5"/>
      <c r="CG45" s="6"/>
      <c r="CH45" s="6"/>
      <c r="CI45" s="6"/>
      <c r="CJ45" s="6"/>
      <c r="CK45" s="6"/>
      <c r="CL45" s="6"/>
      <c r="CM45" s="6"/>
      <c r="CN45" s="6"/>
    </row>
    <row r="46" spans="1:92" s="2" customFormat="1" x14ac:dyDescent="0.2">
      <c r="A46" s="265" t="s">
        <v>68</v>
      </c>
      <c r="B46" s="84"/>
      <c r="D46" s="264"/>
      <c r="E46" s="264"/>
      <c r="F46" s="221"/>
      <c r="G46" s="221"/>
      <c r="H46" s="221"/>
      <c r="I46" s="221"/>
      <c r="J46" s="221"/>
      <c r="K46" s="221"/>
      <c r="L46" s="221"/>
      <c r="BU46" s="3"/>
      <c r="BV46" s="4"/>
      <c r="BW46" s="4"/>
      <c r="BX46" s="3"/>
      <c r="BY46" s="4"/>
      <c r="BZ46" s="4"/>
      <c r="CA46" s="5"/>
      <c r="CB46" s="5"/>
      <c r="CC46" s="5"/>
      <c r="CD46" s="5"/>
      <c r="CE46" s="5"/>
      <c r="CF46" s="5"/>
      <c r="CG46" s="6"/>
      <c r="CH46" s="6"/>
      <c r="CI46" s="6"/>
      <c r="CJ46" s="6"/>
      <c r="CK46" s="6"/>
      <c r="CL46" s="6"/>
      <c r="CM46" s="6"/>
      <c r="CN46" s="6"/>
    </row>
    <row r="47" spans="1:92" s="2" customFormat="1" ht="2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21"/>
      <c r="F47" s="221"/>
      <c r="G47" s="221"/>
      <c r="H47" s="221"/>
      <c r="I47" s="221"/>
      <c r="J47" s="221"/>
      <c r="K47" s="221"/>
      <c r="L47" s="221"/>
      <c r="BU47" s="3"/>
      <c r="BV47" s="4"/>
      <c r="BW47" s="4"/>
      <c r="BX47" s="3"/>
      <c r="BY47" s="4"/>
      <c r="BZ47" s="4"/>
      <c r="CA47" s="5"/>
      <c r="CB47" s="5"/>
      <c r="CC47" s="5"/>
      <c r="CD47" s="5"/>
      <c r="CE47" s="5"/>
      <c r="CF47" s="5"/>
      <c r="CG47" s="6"/>
      <c r="CH47" s="6"/>
      <c r="CI47" s="6"/>
      <c r="CJ47" s="6"/>
      <c r="CK47" s="6"/>
      <c r="CL47" s="6"/>
      <c r="CM47" s="6"/>
      <c r="CN47" s="6"/>
    </row>
    <row r="48" spans="1:92" s="2" customFormat="1" x14ac:dyDescent="0.2">
      <c r="A48" s="238" t="s">
        <v>71</v>
      </c>
      <c r="B48" s="172">
        <f>SUM(C48:D48)</f>
        <v>310</v>
      </c>
      <c r="C48" s="173">
        <v>310</v>
      </c>
      <c r="D48" s="173">
        <v>0</v>
      </c>
      <c r="E48" s="221"/>
      <c r="F48" s="221"/>
      <c r="G48" s="221"/>
      <c r="H48" s="221"/>
      <c r="I48" s="221"/>
      <c r="J48" s="221"/>
      <c r="K48" s="221"/>
      <c r="L48" s="221"/>
      <c r="BU48" s="3"/>
      <c r="BV48" s="4"/>
      <c r="BW48" s="4"/>
      <c r="BX48" s="3"/>
      <c r="BY48" s="4"/>
      <c r="BZ48" s="4"/>
      <c r="CA48" s="5"/>
      <c r="CB48" s="5"/>
      <c r="CC48" s="5"/>
      <c r="CD48" s="5"/>
      <c r="CE48" s="5"/>
      <c r="CF48" s="5"/>
      <c r="CG48" s="6"/>
      <c r="CH48" s="6"/>
      <c r="CI48" s="6"/>
      <c r="CJ48" s="6"/>
      <c r="CK48" s="6"/>
      <c r="CL48" s="6"/>
      <c r="CM48" s="6"/>
      <c r="CN48" s="6"/>
    </row>
    <row r="49" spans="1:92" s="2" customFormat="1" x14ac:dyDescent="0.2">
      <c r="A49" s="238" t="s">
        <v>72</v>
      </c>
      <c r="B49" s="172">
        <f>SUM(C49:D49)</f>
        <v>241</v>
      </c>
      <c r="C49" s="173">
        <v>241</v>
      </c>
      <c r="D49" s="173">
        <v>0</v>
      </c>
      <c r="E49" s="221"/>
      <c r="F49" s="221"/>
      <c r="G49" s="221"/>
      <c r="H49" s="221"/>
      <c r="I49" s="221"/>
      <c r="J49" s="221"/>
      <c r="K49" s="221"/>
      <c r="L49" s="221"/>
      <c r="BU49" s="3"/>
      <c r="BV49" s="4"/>
      <c r="BW49" s="4"/>
      <c r="BX49" s="3"/>
      <c r="BY49" s="4"/>
      <c r="BZ49" s="4"/>
      <c r="CA49" s="5"/>
      <c r="CB49" s="5"/>
      <c r="CC49" s="5"/>
      <c r="CD49" s="5"/>
      <c r="CE49" s="5"/>
      <c r="CF49" s="5"/>
      <c r="CG49" s="6"/>
      <c r="CH49" s="6"/>
      <c r="CI49" s="6"/>
      <c r="CJ49" s="6"/>
      <c r="CK49" s="6"/>
      <c r="CL49" s="6"/>
      <c r="CM49" s="6"/>
      <c r="CN49" s="6"/>
    </row>
    <row r="50" spans="1:92" s="2" customFormat="1" x14ac:dyDescent="0.2">
      <c r="A50" s="94" t="s">
        <v>73</v>
      </c>
      <c r="B50" s="110">
        <f>SUM(C50:D50)</f>
        <v>69</v>
      </c>
      <c r="C50" s="111">
        <v>69</v>
      </c>
      <c r="D50" s="111">
        <v>0</v>
      </c>
      <c r="E50" s="221"/>
      <c r="F50" s="221"/>
      <c r="G50" s="221"/>
      <c r="H50" s="221"/>
      <c r="I50" s="221"/>
      <c r="J50" s="221"/>
      <c r="K50" s="221"/>
      <c r="L50" s="221"/>
      <c r="BU50" s="3"/>
      <c r="BV50" s="4"/>
      <c r="BW50" s="4"/>
      <c r="BX50" s="3"/>
      <c r="BY50" s="4"/>
      <c r="BZ50" s="4"/>
      <c r="CA50" s="5"/>
      <c r="CB50" s="5"/>
      <c r="CC50" s="5"/>
      <c r="CD50" s="5"/>
      <c r="CE50" s="5"/>
      <c r="CF50" s="5"/>
      <c r="CG50" s="6"/>
      <c r="CH50" s="6"/>
      <c r="CI50" s="6"/>
      <c r="CJ50" s="6"/>
      <c r="CK50" s="6"/>
      <c r="CL50" s="6"/>
      <c r="CM50" s="6"/>
      <c r="CN50" s="6"/>
    </row>
    <row r="51" spans="1:92" s="2" customFormat="1" x14ac:dyDescent="0.2">
      <c r="A51" s="444" t="s">
        <v>74</v>
      </c>
      <c r="B51" s="444"/>
      <c r="C51" s="444"/>
      <c r="D51" s="486"/>
      <c r="E51" s="486"/>
      <c r="F51" s="231"/>
      <c r="G51" s="231"/>
      <c r="H51" s="231"/>
      <c r="I51" s="231"/>
      <c r="J51" s="230"/>
      <c r="K51" s="221"/>
      <c r="L51" s="221"/>
      <c r="BX51" s="3"/>
      <c r="BY51" s="4"/>
      <c r="BZ51" s="4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spans="1:92" s="2" customFormat="1" ht="2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241"/>
      <c r="K52" s="242"/>
      <c r="L52" s="243"/>
      <c r="M52" s="11"/>
      <c r="N52" s="11"/>
      <c r="O52" s="11"/>
      <c r="P52" s="11"/>
      <c r="Q52" s="11"/>
      <c r="R52" s="11"/>
      <c r="S52" s="11"/>
      <c r="T52" s="11"/>
      <c r="U52" s="11"/>
      <c r="V52" s="11"/>
      <c r="BX52" s="3"/>
      <c r="BY52" s="4"/>
      <c r="BZ52" s="4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spans="1:92" s="2" customFormat="1" x14ac:dyDescent="0.2">
      <c r="A53" s="446" t="s">
        <v>83</v>
      </c>
      <c r="B53" s="447"/>
      <c r="C53" s="119">
        <f>SUM(D53:I53)</f>
        <v>164</v>
      </c>
      <c r="D53" s="120">
        <v>26</v>
      </c>
      <c r="E53" s="120">
        <v>10</v>
      </c>
      <c r="F53" s="120">
        <v>23</v>
      </c>
      <c r="G53" s="120">
        <v>32</v>
      </c>
      <c r="H53" s="120">
        <v>27</v>
      </c>
      <c r="I53" s="121">
        <v>46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BX53" s="3"/>
      <c r="BY53" s="4"/>
      <c r="BZ53" s="4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s="2" customFormat="1" ht="14.25" customHeight="1" x14ac:dyDescent="0.2">
      <c r="A54" s="448" t="s">
        <v>84</v>
      </c>
      <c r="B54" s="123" t="s">
        <v>85</v>
      </c>
      <c r="C54" s="124">
        <f>SUM(D54:I54)</f>
        <v>32</v>
      </c>
      <c r="D54" s="174">
        <v>17</v>
      </c>
      <c r="E54" s="174">
        <v>5</v>
      </c>
      <c r="F54" s="174">
        <v>10</v>
      </c>
      <c r="G54" s="174"/>
      <c r="H54" s="174"/>
      <c r="I54" s="266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BX54" s="3"/>
      <c r="BY54" s="4"/>
      <c r="BZ54" s="4"/>
      <c r="CA54" s="5"/>
      <c r="CB54" s="5"/>
      <c r="CC54" s="5"/>
      <c r="CD54" s="5"/>
      <c r="CE54" s="5"/>
      <c r="CF54" s="5"/>
      <c r="CG54" s="6"/>
      <c r="CH54" s="6"/>
      <c r="CI54" s="6"/>
      <c r="CJ54" s="6"/>
      <c r="CK54" s="6"/>
      <c r="CL54" s="6"/>
      <c r="CM54" s="6"/>
      <c r="CN54" s="6"/>
    </row>
    <row r="55" spans="1:92" s="2" customFormat="1" ht="21.75" x14ac:dyDescent="0.2">
      <c r="A55" s="448"/>
      <c r="B55" s="125" t="s">
        <v>86</v>
      </c>
      <c r="C55" s="126">
        <f>SUM(D55:I55)</f>
        <v>24</v>
      </c>
      <c r="D55" s="127">
        <v>9</v>
      </c>
      <c r="E55" s="127">
        <v>5</v>
      </c>
      <c r="F55" s="127">
        <v>10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BX55" s="3"/>
      <c r="BY55" s="4"/>
      <c r="BZ55" s="4"/>
      <c r="CA55" s="5"/>
      <c r="CB55" s="5"/>
      <c r="CC55" s="5"/>
      <c r="CD55" s="5"/>
      <c r="CE55" s="5"/>
      <c r="CF55" s="5"/>
      <c r="CG55" s="6"/>
      <c r="CH55" s="6"/>
      <c r="CI55" s="6"/>
      <c r="CJ55" s="6"/>
      <c r="CK55" s="6"/>
      <c r="CL55" s="6"/>
      <c r="CM55" s="6"/>
      <c r="CN55" s="6"/>
    </row>
    <row r="56" spans="1:92" s="2" customFormat="1" x14ac:dyDescent="0.2">
      <c r="A56" s="449" t="s">
        <v>87</v>
      </c>
      <c r="B56" s="123" t="s">
        <v>85</v>
      </c>
      <c r="C56" s="124">
        <f>SUM(D56:I56)</f>
        <v>130</v>
      </c>
      <c r="D56" s="129">
        <v>74</v>
      </c>
      <c r="E56" s="129">
        <v>23</v>
      </c>
      <c r="F56" s="129">
        <v>33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BX56" s="3"/>
      <c r="BY56" s="4"/>
      <c r="BZ56" s="4"/>
      <c r="CA56" s="5"/>
      <c r="CB56" s="5"/>
      <c r="CC56" s="5"/>
      <c r="CD56" s="5"/>
      <c r="CE56" s="5"/>
      <c r="CF56" s="5"/>
      <c r="CG56" s="6"/>
      <c r="CH56" s="6"/>
      <c r="CI56" s="6"/>
      <c r="CJ56" s="6"/>
      <c r="CK56" s="6"/>
      <c r="CL56" s="6"/>
      <c r="CM56" s="6"/>
      <c r="CN56" s="6"/>
    </row>
    <row r="57" spans="1:92" s="2" customFormat="1" ht="21.75" x14ac:dyDescent="0.2">
      <c r="A57" s="487"/>
      <c r="B57" s="189" t="s">
        <v>86</v>
      </c>
      <c r="C57" s="214">
        <f>SUM(D57:I57)</f>
        <v>55</v>
      </c>
      <c r="D57" s="133">
        <v>29</v>
      </c>
      <c r="E57" s="133">
        <v>7</v>
      </c>
      <c r="F57" s="133">
        <v>19</v>
      </c>
      <c r="G57" s="133"/>
      <c r="H57" s="133"/>
      <c r="I57" s="134"/>
      <c r="J57" s="91" t="str">
        <f t="shared" si="6"/>
        <v/>
      </c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BX57" s="3"/>
      <c r="BY57" s="4"/>
      <c r="BZ57" s="4"/>
      <c r="CA57" s="5"/>
      <c r="CB57" s="5"/>
      <c r="CC57" s="5"/>
      <c r="CD57" s="5"/>
      <c r="CE57" s="5"/>
      <c r="CF57" s="5"/>
      <c r="CG57" s="6"/>
      <c r="CH57" s="6"/>
      <c r="CI57" s="6"/>
      <c r="CJ57" s="6"/>
      <c r="CK57" s="6"/>
      <c r="CL57" s="6"/>
      <c r="CM57" s="6"/>
      <c r="CN57" s="6"/>
    </row>
    <row r="58" spans="1:92" s="2" customFormat="1" x14ac:dyDescent="0.2">
      <c r="A58" s="265" t="s">
        <v>88</v>
      </c>
      <c r="B58" s="264"/>
      <c r="C58" s="264"/>
      <c r="D58" s="221"/>
      <c r="E58" s="221"/>
      <c r="F58" s="221"/>
      <c r="G58" s="221"/>
      <c r="H58" s="244"/>
      <c r="I58" s="244"/>
      <c r="J58" s="230"/>
      <c r="K58" s="221"/>
      <c r="L58" s="221"/>
      <c r="M58" s="237"/>
      <c r="BX58" s="3"/>
      <c r="BY58" s="4"/>
      <c r="BZ58" s="4"/>
      <c r="CA58" s="5"/>
      <c r="CB58" s="5"/>
      <c r="CC58" s="5"/>
      <c r="CD58" s="5"/>
      <c r="CE58" s="5"/>
      <c r="CF58" s="5"/>
      <c r="CG58" s="6"/>
      <c r="CH58" s="6"/>
      <c r="CI58" s="6"/>
      <c r="CJ58" s="6"/>
      <c r="CK58" s="6"/>
      <c r="CL58" s="6"/>
      <c r="CM58" s="6"/>
      <c r="CN58" s="6"/>
    </row>
    <row r="59" spans="1:92" s="2" customFormat="1" ht="14.2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28"/>
      <c r="K59" s="221"/>
      <c r="L59" s="221"/>
      <c r="M59" s="237"/>
      <c r="BX59" s="3"/>
      <c r="BY59" s="4"/>
      <c r="BZ59" s="4"/>
      <c r="CA59" s="5"/>
      <c r="CB59" s="5"/>
      <c r="CC59" s="5"/>
      <c r="CD59" s="5"/>
      <c r="CE59" s="5"/>
      <c r="CF59" s="5"/>
      <c r="CG59" s="6"/>
      <c r="CH59" s="6"/>
      <c r="CI59" s="6"/>
      <c r="CJ59" s="6"/>
      <c r="CK59" s="6"/>
      <c r="CL59" s="6"/>
      <c r="CM59" s="6"/>
      <c r="CN59" s="6"/>
    </row>
    <row r="60" spans="1:92" s="2" customFormat="1" ht="14.2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245"/>
      <c r="K60" s="221"/>
      <c r="L60" s="221"/>
      <c r="M60" s="237"/>
      <c r="BX60" s="3"/>
      <c r="BY60" s="4"/>
      <c r="BZ60" s="4"/>
      <c r="CA60" s="5"/>
      <c r="CB60" s="5"/>
      <c r="CC60" s="5"/>
      <c r="CD60" s="5"/>
      <c r="CE60" s="5"/>
      <c r="CF60" s="5"/>
      <c r="CG60" s="6"/>
      <c r="CH60" s="6"/>
      <c r="CI60" s="6"/>
      <c r="CJ60" s="6"/>
      <c r="CK60" s="6"/>
      <c r="CL60" s="6"/>
      <c r="CM60" s="6"/>
      <c r="CN60" s="6"/>
    </row>
    <row r="61" spans="1:92" s="2" customFormat="1" ht="21" x14ac:dyDescent="0.2">
      <c r="A61" s="488"/>
      <c r="B61" s="85" t="s">
        <v>44</v>
      </c>
      <c r="C61" s="206" t="s">
        <v>45</v>
      </c>
      <c r="D61" s="85" t="s">
        <v>44</v>
      </c>
      <c r="E61" s="207" t="s">
        <v>45</v>
      </c>
      <c r="F61" s="85" t="s">
        <v>44</v>
      </c>
      <c r="G61" s="206" t="s">
        <v>45</v>
      </c>
      <c r="H61" s="85" t="s">
        <v>44</v>
      </c>
      <c r="I61" s="207" t="s">
        <v>45</v>
      </c>
      <c r="J61" s="245"/>
      <c r="K61" s="221"/>
      <c r="L61" s="221"/>
      <c r="M61" s="237"/>
      <c r="BX61" s="3"/>
      <c r="BY61" s="4"/>
      <c r="BZ61" s="4"/>
      <c r="CA61" s="5"/>
      <c r="CB61" s="5"/>
      <c r="CC61" s="5"/>
      <c r="CD61" s="5"/>
      <c r="CE61" s="5"/>
      <c r="CF61" s="5"/>
      <c r="CG61" s="6"/>
      <c r="CH61" s="6"/>
      <c r="CI61" s="6"/>
      <c r="CJ61" s="6"/>
      <c r="CK61" s="6"/>
      <c r="CL61" s="6"/>
      <c r="CM61" s="6"/>
      <c r="CN61" s="6"/>
    </row>
    <row r="62" spans="1:92" s="2" customFormat="1" x14ac:dyDescent="0.2">
      <c r="A62" s="140" t="s">
        <v>95</v>
      </c>
      <c r="B62" s="141"/>
      <c r="C62" s="266">
        <v>12</v>
      </c>
      <c r="D62" s="141">
        <v>20</v>
      </c>
      <c r="E62" s="266">
        <v>50</v>
      </c>
      <c r="F62" s="142">
        <v>20</v>
      </c>
      <c r="G62" s="267">
        <v>58</v>
      </c>
      <c r="H62" s="142"/>
      <c r="I62" s="267">
        <v>8</v>
      </c>
      <c r="J62" s="91" t="str">
        <f>CA62</f>
        <v/>
      </c>
      <c r="K62" s="221"/>
      <c r="L62" s="221"/>
      <c r="M62" s="237"/>
      <c r="BX62" s="3"/>
      <c r="BY62" s="4"/>
      <c r="BZ62" s="4"/>
      <c r="CA62" s="92" t="str">
        <f>IF(CG62=1," * La suma de los Pacientes Intervenidos debe ser mayor o igual a la Suma de Pacientes Programados menos la Suma de Pacientes Suspendidos. ","")</f>
        <v/>
      </c>
      <c r="CB62" s="5"/>
      <c r="CC62" s="5"/>
      <c r="CD62" s="5"/>
      <c r="CE62" s="5"/>
      <c r="CF62" s="5"/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s="2" customForma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21"/>
      <c r="L63" s="221"/>
      <c r="M63" s="237"/>
      <c r="BX63" s="3"/>
      <c r="BY63" s="4"/>
      <c r="BZ63" s="4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B63" s="5"/>
      <c r="CC63" s="5"/>
      <c r="CD63" s="5"/>
      <c r="CE63" s="5"/>
      <c r="CF63" s="5"/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s="2" customFormat="1" x14ac:dyDescent="0.2">
      <c r="A64" s="143" t="s">
        <v>97</v>
      </c>
      <c r="B64" s="144"/>
      <c r="C64" s="145"/>
      <c r="D64" s="144">
        <v>1</v>
      </c>
      <c r="E64" s="145">
        <v>18</v>
      </c>
      <c r="F64" s="146">
        <v>1</v>
      </c>
      <c r="G64" s="147">
        <v>18</v>
      </c>
      <c r="H64" s="146"/>
      <c r="I64" s="147"/>
      <c r="J64" s="91" t="str">
        <f t="shared" si="7"/>
        <v/>
      </c>
      <c r="K64" s="221"/>
      <c r="L64" s="221"/>
      <c r="M64" s="237"/>
      <c r="BX64" s="3"/>
      <c r="BY64" s="4"/>
      <c r="BZ64" s="4"/>
      <c r="CA64" s="92" t="str">
        <f t="shared" si="8"/>
        <v/>
      </c>
      <c r="CB64" s="5"/>
      <c r="CC64" s="5"/>
      <c r="CD64" s="5"/>
      <c r="CE64" s="5"/>
      <c r="CF64" s="5"/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s="2" customFormat="1" x14ac:dyDescent="0.2">
      <c r="A65" s="143" t="s">
        <v>98</v>
      </c>
      <c r="B65" s="144"/>
      <c r="C65" s="145">
        <v>7</v>
      </c>
      <c r="D65" s="144"/>
      <c r="E65" s="145">
        <v>2</v>
      </c>
      <c r="F65" s="146"/>
      <c r="G65" s="147">
        <v>4</v>
      </c>
      <c r="H65" s="146"/>
      <c r="I65" s="147">
        <v>2</v>
      </c>
      <c r="J65" s="91" t="str">
        <f t="shared" si="7"/>
        <v/>
      </c>
      <c r="K65" s="221"/>
      <c r="L65" s="221"/>
      <c r="M65" s="237"/>
      <c r="BX65" s="3"/>
      <c r="BY65" s="4"/>
      <c r="BZ65" s="4"/>
      <c r="CA65" s="92" t="str">
        <f t="shared" si="8"/>
        <v/>
      </c>
      <c r="CB65" s="5"/>
      <c r="CC65" s="5"/>
      <c r="CD65" s="5"/>
      <c r="CE65" s="5"/>
      <c r="CF65" s="5"/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s="2" customFormat="1" x14ac:dyDescent="0.2">
      <c r="A66" s="143" t="s">
        <v>99</v>
      </c>
      <c r="B66" s="144">
        <v>1</v>
      </c>
      <c r="C66" s="145">
        <v>25</v>
      </c>
      <c r="D66" s="144">
        <v>5</v>
      </c>
      <c r="E66" s="145">
        <v>26</v>
      </c>
      <c r="F66" s="146">
        <v>6</v>
      </c>
      <c r="G66" s="147">
        <v>29</v>
      </c>
      <c r="H66" s="146">
        <v>1</v>
      </c>
      <c r="I66" s="147">
        <v>3</v>
      </c>
      <c r="J66" s="91" t="str">
        <f t="shared" si="7"/>
        <v/>
      </c>
      <c r="K66" s="221"/>
      <c r="L66" s="221"/>
      <c r="M66" s="237"/>
      <c r="BX66" s="3"/>
      <c r="BY66" s="4"/>
      <c r="BZ66" s="4"/>
      <c r="CA66" s="92" t="str">
        <f t="shared" si="8"/>
        <v/>
      </c>
      <c r="CB66" s="5"/>
      <c r="CC66" s="5"/>
      <c r="CD66" s="5"/>
      <c r="CE66" s="5"/>
      <c r="CF66" s="5"/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s="2" customForma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21"/>
      <c r="L67" s="221"/>
      <c r="M67" s="237"/>
      <c r="BX67" s="3"/>
      <c r="BY67" s="4"/>
      <c r="BZ67" s="4"/>
      <c r="CA67" s="92" t="str">
        <f t="shared" si="8"/>
        <v/>
      </c>
      <c r="CB67" s="5"/>
      <c r="CC67" s="5"/>
      <c r="CD67" s="5"/>
      <c r="CE67" s="5"/>
      <c r="CF67" s="5"/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s="2" customFormat="1" x14ac:dyDescent="0.2">
      <c r="A68" s="143" t="s">
        <v>101</v>
      </c>
      <c r="B68" s="144">
        <v>5</v>
      </c>
      <c r="C68" s="145">
        <v>1</v>
      </c>
      <c r="D68" s="144">
        <v>13</v>
      </c>
      <c r="E68" s="145">
        <v>8</v>
      </c>
      <c r="F68" s="146">
        <v>13</v>
      </c>
      <c r="G68" s="147">
        <v>8</v>
      </c>
      <c r="H68" s="146"/>
      <c r="I68" s="147"/>
      <c r="J68" s="91" t="str">
        <f t="shared" si="7"/>
        <v/>
      </c>
      <c r="K68" s="221"/>
      <c r="L68" s="221"/>
      <c r="M68" s="237"/>
      <c r="BX68" s="3"/>
      <c r="BY68" s="4"/>
      <c r="BZ68" s="4"/>
      <c r="CA68" s="92" t="str">
        <f t="shared" si="8"/>
        <v/>
      </c>
      <c r="CB68" s="5"/>
      <c r="CC68" s="5"/>
      <c r="CD68" s="5"/>
      <c r="CE68" s="5"/>
      <c r="CF68" s="5"/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s="2" customFormat="1" x14ac:dyDescent="0.2">
      <c r="A69" s="143" t="s">
        <v>102</v>
      </c>
      <c r="B69" s="144"/>
      <c r="C69" s="145">
        <v>1</v>
      </c>
      <c r="D69" s="144"/>
      <c r="E69" s="145">
        <v>34</v>
      </c>
      <c r="F69" s="146"/>
      <c r="G69" s="147">
        <v>48</v>
      </c>
      <c r="H69" s="146"/>
      <c r="I69" s="147">
        <v>14</v>
      </c>
      <c r="J69" s="91" t="str">
        <f t="shared" si="7"/>
        <v/>
      </c>
      <c r="K69" s="221"/>
      <c r="L69" s="221"/>
      <c r="M69" s="237"/>
      <c r="BX69" s="3"/>
      <c r="BY69" s="4"/>
      <c r="BZ69" s="4"/>
      <c r="CA69" s="92" t="str">
        <f t="shared" si="8"/>
        <v/>
      </c>
      <c r="CB69" s="5"/>
      <c r="CC69" s="5"/>
      <c r="CD69" s="5"/>
      <c r="CE69" s="5"/>
      <c r="CF69" s="5"/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s="2" customFormat="1" x14ac:dyDescent="0.2">
      <c r="A70" s="143" t="s">
        <v>103</v>
      </c>
      <c r="B70" s="144"/>
      <c r="C70" s="145">
        <v>27</v>
      </c>
      <c r="D70" s="144"/>
      <c r="E70" s="145">
        <v>64</v>
      </c>
      <c r="F70" s="146"/>
      <c r="G70" s="147">
        <v>66</v>
      </c>
      <c r="H70" s="146"/>
      <c r="I70" s="147">
        <v>2</v>
      </c>
      <c r="J70" s="91" t="str">
        <f t="shared" si="7"/>
        <v/>
      </c>
      <c r="K70" s="221"/>
      <c r="L70" s="221"/>
      <c r="M70" s="237"/>
      <c r="BX70" s="3"/>
      <c r="BY70" s="4"/>
      <c r="BZ70" s="4"/>
      <c r="CA70" s="92" t="str">
        <f t="shared" si="8"/>
        <v/>
      </c>
      <c r="CB70" s="5"/>
      <c r="CC70" s="5"/>
      <c r="CD70" s="5"/>
      <c r="CE70" s="5"/>
      <c r="CF70" s="5"/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s="2" customFormat="1" x14ac:dyDescent="0.2">
      <c r="A71" s="143" t="s">
        <v>104</v>
      </c>
      <c r="B71" s="144"/>
      <c r="C71" s="145">
        <v>13</v>
      </c>
      <c r="D71" s="144"/>
      <c r="E71" s="145">
        <v>25</v>
      </c>
      <c r="F71" s="146"/>
      <c r="G71" s="147">
        <v>27</v>
      </c>
      <c r="H71" s="146"/>
      <c r="I71" s="147">
        <v>2</v>
      </c>
      <c r="J71" s="91" t="str">
        <f t="shared" si="7"/>
        <v/>
      </c>
      <c r="K71" s="221"/>
      <c r="L71" s="221"/>
      <c r="M71" s="237"/>
      <c r="BX71" s="3"/>
      <c r="BY71" s="4"/>
      <c r="BZ71" s="4"/>
      <c r="CA71" s="92" t="str">
        <f t="shared" si="8"/>
        <v/>
      </c>
      <c r="CB71" s="5"/>
      <c r="CC71" s="5"/>
      <c r="CD71" s="5"/>
      <c r="CE71" s="5"/>
      <c r="CF71" s="5"/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s="2" customFormat="1" x14ac:dyDescent="0.2">
      <c r="A72" s="143" t="s">
        <v>105</v>
      </c>
      <c r="B72" s="144"/>
      <c r="C72" s="145">
        <v>7</v>
      </c>
      <c r="D72" s="144">
        <v>1</v>
      </c>
      <c r="E72" s="145">
        <v>19</v>
      </c>
      <c r="F72" s="146">
        <v>1</v>
      </c>
      <c r="G72" s="147">
        <v>19</v>
      </c>
      <c r="H72" s="146"/>
      <c r="I72" s="147"/>
      <c r="J72" s="91" t="str">
        <f t="shared" si="7"/>
        <v/>
      </c>
      <c r="K72" s="221"/>
      <c r="L72" s="221"/>
      <c r="M72" s="228"/>
      <c r="N72" s="221"/>
      <c r="O72" s="221"/>
      <c r="P72" s="237"/>
      <c r="CA72" s="92" t="str">
        <f t="shared" si="8"/>
        <v/>
      </c>
      <c r="CB72" s="5"/>
      <c r="CC72" s="5"/>
      <c r="CD72" s="5"/>
      <c r="CE72" s="5"/>
      <c r="CF72" s="5"/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s="2" customFormat="1" x14ac:dyDescent="0.2">
      <c r="A73" s="143" t="s">
        <v>106</v>
      </c>
      <c r="B73" s="144"/>
      <c r="C73" s="145"/>
      <c r="D73" s="144"/>
      <c r="E73" s="145"/>
      <c r="F73" s="146"/>
      <c r="G73" s="147"/>
      <c r="H73" s="246"/>
      <c r="I73" s="148"/>
      <c r="J73" s="91" t="str">
        <f t="shared" si="7"/>
        <v/>
      </c>
      <c r="K73" s="221"/>
      <c r="L73" s="221"/>
      <c r="M73" s="228"/>
      <c r="N73" s="221"/>
      <c r="O73" s="221"/>
      <c r="P73" s="237"/>
      <c r="CA73" s="92" t="str">
        <f>IF(CG73=1," * La suma de los Pacientes Intervenidos debe ser mayor o igual a la Suma de Pacientes Programados menos la Suma de Pacientes Suspendidos. ","")</f>
        <v/>
      </c>
      <c r="CB73" s="5"/>
      <c r="CC73" s="5"/>
      <c r="CD73" s="5"/>
      <c r="CE73" s="5"/>
      <c r="CF73" s="5"/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s="2" customFormat="1" x14ac:dyDescent="0.2">
      <c r="A74" s="149" t="s">
        <v>29</v>
      </c>
      <c r="B74" s="150">
        <f t="shared" ref="B74:I74" si="10">SUM(B62:B73)</f>
        <v>6</v>
      </c>
      <c r="C74" s="151">
        <f t="shared" si="10"/>
        <v>93</v>
      </c>
      <c r="D74" s="150">
        <f t="shared" si="10"/>
        <v>40</v>
      </c>
      <c r="E74" s="151">
        <f t="shared" si="10"/>
        <v>246</v>
      </c>
      <c r="F74" s="152">
        <f t="shared" si="10"/>
        <v>41</v>
      </c>
      <c r="G74" s="153">
        <f t="shared" si="10"/>
        <v>277</v>
      </c>
      <c r="H74" s="152">
        <f t="shared" si="10"/>
        <v>1</v>
      </c>
      <c r="I74" s="153">
        <f t="shared" si="10"/>
        <v>31</v>
      </c>
      <c r="J74" s="221"/>
      <c r="K74" s="221"/>
      <c r="L74" s="221"/>
      <c r="M74" s="237"/>
      <c r="BX74" s="3"/>
      <c r="BY74" s="4"/>
      <c r="BZ74" s="4"/>
      <c r="CA74" s="5"/>
      <c r="CB74" s="5"/>
      <c r="CC74" s="5"/>
      <c r="CD74" s="5"/>
      <c r="CE74" s="5"/>
      <c r="CF74" s="5"/>
      <c r="CG74" s="6"/>
      <c r="CH74" s="6"/>
      <c r="CI74" s="6"/>
      <c r="CJ74" s="6"/>
      <c r="CK74" s="6"/>
      <c r="CL74" s="6"/>
      <c r="CM74" s="6"/>
      <c r="CN74" s="6"/>
    </row>
    <row r="75" spans="1:92" s="2" customFormat="1" ht="14.25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268"/>
      <c r="I75" s="268"/>
      <c r="J75" s="228"/>
      <c r="K75" s="221"/>
      <c r="L75" s="221"/>
      <c r="M75" s="237"/>
      <c r="BX75" s="3"/>
      <c r="BY75" s="4"/>
      <c r="BZ75" s="4"/>
      <c r="CA75" s="5"/>
      <c r="CB75" s="5"/>
      <c r="CC75" s="5"/>
      <c r="CD75" s="5"/>
      <c r="CE75" s="5"/>
      <c r="CF75" s="5"/>
      <c r="CG75" s="6"/>
      <c r="CH75" s="6"/>
      <c r="CI75" s="6"/>
      <c r="CJ75" s="6"/>
      <c r="CK75" s="6"/>
      <c r="CL75" s="6"/>
      <c r="CM75" s="6"/>
      <c r="CN75" s="6"/>
    </row>
    <row r="76" spans="1:92" s="2" customFormat="1" ht="14.25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230"/>
      <c r="I76" s="228"/>
      <c r="J76" s="221"/>
      <c r="K76" s="221"/>
      <c r="L76" s="237"/>
      <c r="BX76" s="3"/>
      <c r="BY76" s="4"/>
      <c r="BZ76" s="4"/>
      <c r="CA76" s="5"/>
      <c r="CB76" s="5"/>
      <c r="CC76" s="5"/>
      <c r="CD76" s="5"/>
      <c r="CE76" s="5"/>
      <c r="CF76" s="5"/>
      <c r="CG76" s="6"/>
      <c r="CH76" s="6"/>
      <c r="CI76" s="6"/>
      <c r="CJ76" s="6"/>
      <c r="CK76" s="6"/>
      <c r="CL76" s="6"/>
      <c r="CM76" s="6"/>
      <c r="CN76" s="6"/>
    </row>
    <row r="77" spans="1:92" s="2" customFormat="1" x14ac:dyDescent="0.2">
      <c r="A77" s="485"/>
      <c r="B77" s="155" t="s">
        <v>110</v>
      </c>
      <c r="C77" s="85" t="s">
        <v>44</v>
      </c>
      <c r="D77" s="200" t="s">
        <v>45</v>
      </c>
      <c r="E77" s="156" t="s">
        <v>15</v>
      </c>
      <c r="F77" s="157" t="s">
        <v>16</v>
      </c>
      <c r="G77" s="157" t="s">
        <v>17</v>
      </c>
      <c r="H77" s="230"/>
      <c r="I77" s="230"/>
      <c r="J77" s="228"/>
      <c r="K77" s="221"/>
      <c r="L77" s="221"/>
      <c r="M77" s="237"/>
      <c r="BX77" s="3"/>
      <c r="BY77" s="4"/>
      <c r="BZ77" s="4"/>
      <c r="CA77" s="5"/>
      <c r="CB77" s="5"/>
      <c r="CC77" s="5"/>
      <c r="CD77" s="5"/>
      <c r="CE77" s="5"/>
      <c r="CF77" s="5"/>
      <c r="CG77" s="6"/>
      <c r="CH77" s="6"/>
      <c r="CI77" s="6"/>
      <c r="CJ77" s="6"/>
      <c r="CK77" s="6"/>
      <c r="CL77" s="6"/>
      <c r="CM77" s="6"/>
      <c r="CN77" s="6"/>
    </row>
    <row r="78" spans="1:92" s="2" customFormat="1" x14ac:dyDescent="0.2">
      <c r="A78" s="140" t="s">
        <v>111</v>
      </c>
      <c r="B78" s="64">
        <f t="shared" ref="B78:B84" si="11">SUM(C78+D78)</f>
        <v>11</v>
      </c>
      <c r="C78" s="142"/>
      <c r="D78" s="248">
        <v>11</v>
      </c>
      <c r="E78" s="249">
        <v>9</v>
      </c>
      <c r="F78" s="250">
        <v>1</v>
      </c>
      <c r="G78" s="250">
        <v>1</v>
      </c>
      <c r="H78" s="91" t="str">
        <f>CA78</f>
        <v/>
      </c>
      <c r="I78" s="230"/>
      <c r="J78" s="228"/>
      <c r="K78" s="221"/>
      <c r="L78" s="221"/>
      <c r="M78" s="237"/>
      <c r="BX78" s="3"/>
      <c r="BY78" s="4"/>
      <c r="BZ78" s="4"/>
      <c r="CA78" s="92" t="str">
        <f>IF(CH78=1," * La suma de los Beneficiarios MAI, MLE y Otros debe seri igual al Total. ","")</f>
        <v/>
      </c>
      <c r="CB78" s="92"/>
      <c r="CC78" s="5"/>
      <c r="CD78" s="5"/>
      <c r="CE78" s="5"/>
      <c r="CF78" s="5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s="2" customFormat="1" x14ac:dyDescent="0.2">
      <c r="A79" s="251" t="s">
        <v>112</v>
      </c>
      <c r="B79" s="224">
        <f t="shared" si="11"/>
        <v>0</v>
      </c>
      <c r="C79" s="146"/>
      <c r="D79" s="252"/>
      <c r="E79" s="253"/>
      <c r="F79" s="227"/>
      <c r="G79" s="227"/>
      <c r="H79" s="91" t="str">
        <f t="shared" ref="H79:H85" si="13">CA79</f>
        <v/>
      </c>
      <c r="I79" s="230"/>
      <c r="J79" s="228"/>
      <c r="K79" s="221"/>
      <c r="L79" s="221"/>
      <c r="M79" s="237"/>
      <c r="BX79" s="3"/>
      <c r="BY79" s="4"/>
      <c r="BZ79" s="4"/>
      <c r="CA79" s="92" t="str">
        <f t="shared" ref="CA79:CA84" si="14">IF(CH79=1," * La suma de los Beneficiarios MAI, MLE y Otros debe seri igual al Total. ","")</f>
        <v/>
      </c>
      <c r="CB79" s="92"/>
      <c r="CC79" s="5"/>
      <c r="CD79" s="5"/>
      <c r="CE79" s="5"/>
      <c r="CF79" s="5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s="2" customFormat="1" x14ac:dyDescent="0.2">
      <c r="A80" s="143" t="s">
        <v>113</v>
      </c>
      <c r="B80" s="224">
        <f t="shared" si="11"/>
        <v>2</v>
      </c>
      <c r="C80" s="146"/>
      <c r="D80" s="252">
        <v>2</v>
      </c>
      <c r="E80" s="253">
        <v>2</v>
      </c>
      <c r="F80" s="227"/>
      <c r="G80" s="227"/>
      <c r="H80" s="91" t="str">
        <f t="shared" si="13"/>
        <v/>
      </c>
      <c r="I80" s="230"/>
      <c r="J80" s="228"/>
      <c r="K80" s="221"/>
      <c r="L80" s="221"/>
      <c r="M80" s="237"/>
      <c r="BX80" s="3"/>
      <c r="BY80" s="4"/>
      <c r="BZ80" s="4"/>
      <c r="CA80" s="92" t="str">
        <f t="shared" si="14"/>
        <v/>
      </c>
      <c r="CB80" s="92"/>
      <c r="CC80" s="5"/>
      <c r="CD80" s="5"/>
      <c r="CE80" s="5"/>
      <c r="CF80" s="5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s="2" customFormat="1" x14ac:dyDescent="0.2">
      <c r="A81" s="143" t="s">
        <v>114</v>
      </c>
      <c r="B81" s="224">
        <f t="shared" si="11"/>
        <v>18</v>
      </c>
      <c r="C81" s="146">
        <v>1</v>
      </c>
      <c r="D81" s="252">
        <v>17</v>
      </c>
      <c r="E81" s="253">
        <v>18</v>
      </c>
      <c r="F81" s="227"/>
      <c r="G81" s="227"/>
      <c r="H81" s="91" t="str">
        <f t="shared" si="13"/>
        <v/>
      </c>
      <c r="I81" s="230"/>
      <c r="J81" s="228"/>
      <c r="K81" s="221"/>
      <c r="L81" s="221"/>
      <c r="M81" s="237"/>
      <c r="BX81" s="3"/>
      <c r="BY81" s="4"/>
      <c r="BZ81" s="4"/>
      <c r="CA81" s="92" t="str">
        <f t="shared" si="14"/>
        <v/>
      </c>
      <c r="CB81" s="92"/>
      <c r="CC81" s="5"/>
      <c r="CD81" s="5"/>
      <c r="CE81" s="5"/>
      <c r="CF81" s="5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s="2" customFormat="1" x14ac:dyDescent="0.2">
      <c r="A82" s="143" t="s">
        <v>115</v>
      </c>
      <c r="B82" s="224">
        <f t="shared" si="11"/>
        <v>0</v>
      </c>
      <c r="C82" s="146"/>
      <c r="D82" s="252"/>
      <c r="E82" s="253"/>
      <c r="F82" s="227"/>
      <c r="G82" s="227"/>
      <c r="H82" s="91" t="str">
        <f t="shared" si="13"/>
        <v/>
      </c>
      <c r="I82" s="243"/>
      <c r="J82" s="254"/>
      <c r="K82" s="242"/>
      <c r="L82" s="242"/>
      <c r="M82" s="255"/>
      <c r="N82" s="11"/>
      <c r="O82" s="11"/>
      <c r="P82" s="11"/>
      <c r="Q82" s="11"/>
      <c r="R82" s="11"/>
      <c r="S82" s="11"/>
      <c r="BX82" s="3"/>
      <c r="BY82" s="4"/>
      <c r="BZ82" s="4"/>
      <c r="CA82" s="92" t="str">
        <f t="shared" si="14"/>
        <v/>
      </c>
      <c r="CB82" s="92"/>
      <c r="CC82" s="5"/>
      <c r="CD82" s="5"/>
      <c r="CE82" s="5"/>
      <c r="CF82" s="5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s="2" customFormat="1" x14ac:dyDescent="0.2">
      <c r="A83" s="143" t="s">
        <v>116</v>
      </c>
      <c r="B83" s="224">
        <f t="shared" si="11"/>
        <v>1</v>
      </c>
      <c r="C83" s="146"/>
      <c r="D83" s="252">
        <v>1</v>
      </c>
      <c r="E83" s="253">
        <v>1</v>
      </c>
      <c r="F83" s="227"/>
      <c r="G83" s="227"/>
      <c r="H83" s="91" t="str">
        <f t="shared" si="13"/>
        <v/>
      </c>
      <c r="I83" s="243"/>
      <c r="J83" s="254"/>
      <c r="K83" s="242"/>
      <c r="L83" s="242"/>
      <c r="M83" s="255"/>
      <c r="N83" s="11"/>
      <c r="O83" s="11"/>
      <c r="P83" s="11"/>
      <c r="Q83" s="11"/>
      <c r="R83" s="11"/>
      <c r="S83" s="11"/>
      <c r="BX83" s="3"/>
      <c r="BY83" s="4"/>
      <c r="BZ83" s="4"/>
      <c r="CA83" s="92" t="str">
        <f t="shared" si="14"/>
        <v/>
      </c>
      <c r="CB83" s="92"/>
      <c r="CC83" s="5"/>
      <c r="CD83" s="5"/>
      <c r="CE83" s="5"/>
      <c r="CF83" s="5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s="2" customFormat="1" x14ac:dyDescent="0.2">
      <c r="A84" s="215" t="s">
        <v>117</v>
      </c>
      <c r="B84" s="216">
        <f t="shared" si="11"/>
        <v>0</v>
      </c>
      <c r="C84" s="146"/>
      <c r="D84" s="252"/>
      <c r="E84" s="253"/>
      <c r="F84" s="256"/>
      <c r="G84" s="256"/>
      <c r="H84" s="91" t="str">
        <f t="shared" si="13"/>
        <v/>
      </c>
      <c r="I84" s="243"/>
      <c r="J84" s="254"/>
      <c r="K84" s="242"/>
      <c r="L84" s="242"/>
      <c r="M84" s="255"/>
      <c r="N84" s="11"/>
      <c r="O84" s="11"/>
      <c r="P84" s="11"/>
      <c r="Q84" s="11"/>
      <c r="R84" s="11"/>
      <c r="S84" s="11"/>
      <c r="BX84" s="3"/>
      <c r="BY84" s="4"/>
      <c r="BZ84" s="4"/>
      <c r="CA84" s="92" t="str">
        <f t="shared" si="14"/>
        <v/>
      </c>
      <c r="CB84" s="92"/>
      <c r="CC84" s="5"/>
      <c r="CD84" s="5"/>
      <c r="CE84" s="5"/>
      <c r="CF84" s="5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s="2" customFormat="1" x14ac:dyDescent="0.2">
      <c r="A85" s="163" t="s">
        <v>29</v>
      </c>
      <c r="B85" s="164">
        <f t="shared" ref="B85:G85" si="15">SUM(B78:B84)</f>
        <v>32</v>
      </c>
      <c r="C85" s="152">
        <f t="shared" si="15"/>
        <v>1</v>
      </c>
      <c r="D85" s="165">
        <f t="shared" si="15"/>
        <v>31</v>
      </c>
      <c r="E85" s="166">
        <f t="shared" si="15"/>
        <v>30</v>
      </c>
      <c r="F85" s="167">
        <f t="shared" si="15"/>
        <v>1</v>
      </c>
      <c r="G85" s="167">
        <f t="shared" si="15"/>
        <v>1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BX85" s="3"/>
      <c r="BY85" s="4"/>
      <c r="BZ85" s="4"/>
      <c r="CA85" s="92" t="str">
        <f>IF(CG85=1," * El total de causas de suspensión debe coincidir con la suma de Suspendidos sección F. ","")</f>
        <v/>
      </c>
      <c r="CB85" s="5"/>
      <c r="CC85" s="5"/>
      <c r="CD85" s="5"/>
      <c r="CE85" s="5"/>
      <c r="CF85" s="5"/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s="2" customFormat="1" x14ac:dyDescent="0.2">
      <c r="D86" s="23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BX86" s="3"/>
      <c r="BY86" s="4"/>
      <c r="BZ86" s="4"/>
      <c r="CA86" s="92"/>
      <c r="CB86" s="5"/>
      <c r="CC86" s="5"/>
      <c r="CD86" s="5"/>
      <c r="CE86" s="5"/>
      <c r="CF86" s="5"/>
      <c r="CG86" s="6"/>
      <c r="CH86" s="6"/>
      <c r="CI86" s="6"/>
      <c r="CJ86" s="6"/>
      <c r="CK86" s="6"/>
      <c r="CL86" s="6"/>
      <c r="CM86" s="6"/>
      <c r="CN86" s="6"/>
    </row>
    <row r="87" spans="1:92" s="2" customFormat="1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BX87" s="3"/>
      <c r="BY87" s="4"/>
      <c r="BZ87" s="4"/>
      <c r="CA87" s="5"/>
      <c r="CB87" s="5"/>
      <c r="CC87" s="5"/>
      <c r="CD87" s="5"/>
      <c r="CE87" s="5"/>
      <c r="CF87" s="5"/>
      <c r="CG87" s="6"/>
      <c r="CH87" s="6"/>
      <c r="CI87" s="6"/>
      <c r="CJ87" s="6"/>
      <c r="CK87" s="6"/>
      <c r="CL87" s="6"/>
      <c r="CM87" s="6"/>
      <c r="CN87" s="6"/>
    </row>
    <row r="88" spans="1:92" s="2" customFormat="1" x14ac:dyDescent="0.2">
      <c r="BX88" s="3"/>
      <c r="BY88" s="4"/>
      <c r="BZ88" s="4"/>
      <c r="CA88" s="5"/>
      <c r="CB88" s="5"/>
      <c r="CC88" s="5"/>
      <c r="CD88" s="5"/>
      <c r="CE88" s="5"/>
      <c r="CF88" s="5"/>
      <c r="CG88" s="6"/>
      <c r="CH88" s="6"/>
      <c r="CI88" s="6"/>
      <c r="CJ88" s="6"/>
      <c r="CK88" s="6"/>
      <c r="CL88" s="6"/>
      <c r="CM88" s="6"/>
      <c r="CN88" s="6"/>
    </row>
    <row r="89" spans="1:92" s="2" customFormat="1" x14ac:dyDescent="0.2">
      <c r="BX89" s="3"/>
      <c r="BY89" s="4"/>
      <c r="BZ89" s="4"/>
      <c r="CA89" s="5"/>
      <c r="CB89" s="5"/>
      <c r="CC89" s="5"/>
      <c r="CD89" s="5"/>
      <c r="CE89" s="5"/>
      <c r="CF89" s="5"/>
      <c r="CG89" s="6"/>
      <c r="CH89" s="6"/>
      <c r="CI89" s="6"/>
      <c r="CJ89" s="6"/>
      <c r="CK89" s="6"/>
      <c r="CL89" s="6"/>
      <c r="CM89" s="6"/>
      <c r="CN89" s="6"/>
    </row>
    <row r="90" spans="1:92" s="2" customFormat="1" x14ac:dyDescent="0.2">
      <c r="BX90" s="3"/>
      <c r="BY90" s="4"/>
      <c r="BZ90" s="4"/>
      <c r="CA90" s="5"/>
      <c r="CB90" s="5"/>
      <c r="CC90" s="5"/>
      <c r="CD90" s="5"/>
      <c r="CE90" s="5"/>
      <c r="CF90" s="5"/>
      <c r="CG90" s="6"/>
      <c r="CH90" s="6"/>
      <c r="CI90" s="6"/>
      <c r="CJ90" s="6"/>
      <c r="CK90" s="6"/>
      <c r="CL90" s="6"/>
      <c r="CM90" s="6"/>
      <c r="CN90" s="6"/>
    </row>
    <row r="91" spans="1:92" s="2" customFormat="1" x14ac:dyDescent="0.2">
      <c r="BX91" s="3"/>
      <c r="BY91" s="4"/>
      <c r="BZ91" s="4"/>
      <c r="CA91" s="5"/>
      <c r="CB91" s="5"/>
      <c r="CC91" s="5"/>
      <c r="CD91" s="5"/>
      <c r="CE91" s="5"/>
      <c r="CF91" s="5"/>
      <c r="CG91" s="6"/>
      <c r="CH91" s="6"/>
      <c r="CI91" s="6"/>
      <c r="CJ91" s="6"/>
      <c r="CK91" s="6"/>
      <c r="CL91" s="6"/>
      <c r="CM91" s="6"/>
      <c r="CN91" s="6"/>
    </row>
    <row r="92" spans="1:92" s="2" customFormat="1" x14ac:dyDescent="0.2">
      <c r="BX92" s="3"/>
      <c r="BY92" s="4"/>
      <c r="BZ92" s="4"/>
      <c r="CA92" s="5"/>
      <c r="CB92" s="5"/>
      <c r="CC92" s="5"/>
      <c r="CD92" s="5"/>
      <c r="CE92" s="5"/>
      <c r="CF92" s="5"/>
      <c r="CG92" s="6"/>
      <c r="CH92" s="6"/>
      <c r="CI92" s="6"/>
      <c r="CJ92" s="6"/>
      <c r="CK92" s="6"/>
      <c r="CL92" s="6"/>
      <c r="CM92" s="6"/>
      <c r="CN92" s="6"/>
    </row>
    <row r="93" spans="1:92" s="2" customFormat="1" x14ac:dyDescent="0.2">
      <c r="BX93" s="3"/>
      <c r="BY93" s="4"/>
      <c r="BZ93" s="4"/>
      <c r="CA93" s="5"/>
      <c r="CB93" s="5"/>
      <c r="CC93" s="5"/>
      <c r="CD93" s="5"/>
      <c r="CE93" s="5"/>
      <c r="CF93" s="5"/>
      <c r="CG93" s="6"/>
      <c r="CH93" s="6"/>
      <c r="CI93" s="6"/>
      <c r="CJ93" s="6"/>
      <c r="CK93" s="6"/>
      <c r="CL93" s="6"/>
      <c r="CM93" s="6"/>
      <c r="CN93" s="6"/>
    </row>
    <row r="94" spans="1:92" s="2" customFormat="1" x14ac:dyDescent="0.2">
      <c r="BX94" s="3"/>
      <c r="BY94" s="4"/>
      <c r="BZ94" s="4"/>
      <c r="CA94" s="5"/>
      <c r="CB94" s="5"/>
      <c r="CC94" s="5"/>
      <c r="CD94" s="5"/>
      <c r="CE94" s="5"/>
      <c r="CF94" s="5"/>
      <c r="CG94" s="6"/>
      <c r="CH94" s="6"/>
      <c r="CI94" s="6"/>
      <c r="CJ94" s="6"/>
      <c r="CK94" s="6"/>
      <c r="CL94" s="6"/>
      <c r="CM94" s="6"/>
      <c r="CN94" s="6"/>
    </row>
    <row r="95" spans="1:92" s="2" customFormat="1" x14ac:dyDescent="0.2">
      <c r="BX95" s="3"/>
      <c r="BY95" s="4"/>
      <c r="BZ95" s="4"/>
      <c r="CA95" s="5"/>
      <c r="CB95" s="5"/>
      <c r="CC95" s="5"/>
      <c r="CD95" s="5"/>
      <c r="CE95" s="5"/>
      <c r="CF95" s="5"/>
      <c r="CG95" s="6"/>
      <c r="CH95" s="6"/>
      <c r="CI95" s="6"/>
      <c r="CJ95" s="6"/>
      <c r="CK95" s="6"/>
      <c r="CL95" s="6"/>
      <c r="CM95" s="6"/>
      <c r="CN95" s="6"/>
    </row>
    <row r="96" spans="1:92" s="2" customFormat="1" x14ac:dyDescent="0.2">
      <c r="BX96" s="3"/>
      <c r="BY96" s="4"/>
      <c r="BZ96" s="4"/>
      <c r="CA96" s="5"/>
      <c r="CB96" s="5"/>
      <c r="CC96" s="5"/>
      <c r="CD96" s="5"/>
      <c r="CE96" s="5"/>
      <c r="CF96" s="5"/>
      <c r="CG96" s="6"/>
      <c r="CH96" s="6"/>
      <c r="CI96" s="6"/>
      <c r="CJ96" s="6"/>
      <c r="CK96" s="6"/>
      <c r="CL96" s="6"/>
      <c r="CM96" s="6"/>
      <c r="CN96" s="6"/>
    </row>
    <row r="97" spans="76:104" x14ac:dyDescent="0.2">
      <c r="BX97" s="2"/>
      <c r="BY97" s="2"/>
      <c r="BZ97" s="2"/>
      <c r="CA97" s="2"/>
      <c r="CB97" s="2"/>
      <c r="CC97" s="2"/>
      <c r="CD97" s="2"/>
      <c r="CE97" s="2"/>
      <c r="CF97" s="2"/>
      <c r="CG97" s="6"/>
      <c r="CH97" s="6"/>
      <c r="CI97" s="6"/>
      <c r="CJ97" s="6"/>
      <c r="CK97" s="6"/>
      <c r="CL97" s="6"/>
      <c r="CM97" s="6"/>
      <c r="CN97" s="6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76:104" x14ac:dyDescent="0.2">
      <c r="BX98" s="2"/>
      <c r="BY98" s="2"/>
      <c r="BZ98" s="2"/>
      <c r="CA98" s="2"/>
      <c r="CB98" s="2"/>
      <c r="CC98" s="2"/>
      <c r="CD98" s="2"/>
      <c r="CE98" s="2"/>
      <c r="CF98" s="2"/>
      <c r="CG98" s="6"/>
      <c r="CH98" s="6"/>
      <c r="CI98" s="6"/>
      <c r="CJ98" s="6"/>
      <c r="CK98" s="6"/>
      <c r="CL98" s="6"/>
      <c r="CM98" s="6"/>
      <c r="CN98" s="6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76:104" x14ac:dyDescent="0.2">
      <c r="BX99" s="2"/>
      <c r="BY99" s="2"/>
      <c r="BZ99" s="2"/>
      <c r="CA99" s="2"/>
      <c r="CB99" s="2"/>
      <c r="CC99" s="2"/>
      <c r="CD99" s="2"/>
      <c r="CE99" s="2"/>
      <c r="CF99" s="2"/>
      <c r="CG99" s="6"/>
      <c r="CH99" s="6"/>
      <c r="CI99" s="6"/>
      <c r="CJ99" s="6"/>
      <c r="CK99" s="6"/>
      <c r="CL99" s="6"/>
      <c r="CM99" s="6"/>
      <c r="CN99" s="6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76:104" x14ac:dyDescent="0.2">
      <c r="BX100" s="2"/>
      <c r="BY100" s="2"/>
      <c r="BZ100" s="2"/>
      <c r="CA100" s="2"/>
      <c r="CB100" s="2"/>
      <c r="CC100" s="2"/>
      <c r="CD100" s="2"/>
      <c r="CE100" s="2"/>
      <c r="CF100" s="2"/>
      <c r="CG100" s="6"/>
      <c r="CH100" s="6"/>
      <c r="CI100" s="6"/>
      <c r="CJ100" s="6"/>
      <c r="CK100" s="6"/>
      <c r="CL100" s="6"/>
      <c r="CM100" s="6"/>
      <c r="CN100" s="6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76:104" x14ac:dyDescent="0.2">
      <c r="BX101" s="2"/>
      <c r="BY101" s="2"/>
      <c r="BZ101" s="2"/>
      <c r="CA101" s="2"/>
      <c r="CB101" s="2"/>
      <c r="CC101" s="2"/>
      <c r="CD101" s="2"/>
      <c r="CE101" s="2"/>
      <c r="CF101" s="2"/>
      <c r="CG101" s="6"/>
      <c r="CH101" s="6"/>
      <c r="CI101" s="6"/>
      <c r="CJ101" s="6"/>
      <c r="CK101" s="6"/>
      <c r="CL101" s="6"/>
      <c r="CM101" s="6"/>
      <c r="CN101" s="6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97" spans="1:104" s="168" customFormat="1" x14ac:dyDescent="0.2">
      <c r="A197" s="168">
        <f>SUM(B12:O12,B19:B23,B37:B45,C53,B74:I74,B85:G85,C54:C57,B48:B50,C28:C34)</f>
        <v>7983.166666666667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2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",[5]NOMBRE!B6," - ","( ",[5]NOMBRE!C6,[5]NOMBRE!D6," )")</f>
        <v>MES: ABRIL - ( 04 )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",[5]NOMBRE!B7)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02"/>
      <c r="E11" s="502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3</v>
      </c>
      <c r="D12" s="19">
        <f t="shared" si="0"/>
        <v>3</v>
      </c>
      <c r="E12" s="19">
        <f t="shared" si="0"/>
        <v>1000</v>
      </c>
      <c r="F12" s="20">
        <f t="shared" si="0"/>
        <v>1000</v>
      </c>
      <c r="G12" s="21">
        <f t="shared" si="0"/>
        <v>280</v>
      </c>
      <c r="H12" s="19">
        <f t="shared" si="0"/>
        <v>280</v>
      </c>
      <c r="I12" s="19">
        <f t="shared" si="0"/>
        <v>0</v>
      </c>
      <c r="J12" s="20">
        <f t="shared" si="0"/>
        <v>0</v>
      </c>
      <c r="K12" s="21">
        <f t="shared" si="0"/>
        <v>316.36666666666667</v>
      </c>
      <c r="L12" s="19">
        <f t="shared" si="0"/>
        <v>277.93333333333334</v>
      </c>
      <c r="M12" s="19">
        <f t="shared" si="0"/>
        <v>2.7</v>
      </c>
      <c r="N12" s="19">
        <f t="shared" si="0"/>
        <v>0.98333333333333328</v>
      </c>
      <c r="O12" s="20">
        <f t="shared" si="0"/>
        <v>34.75</v>
      </c>
      <c r="P12" s="21">
        <f t="shared" si="0"/>
        <v>206.38333333333333</v>
      </c>
      <c r="Q12" s="19">
        <f t="shared" si="0"/>
        <v>84.466666666666669</v>
      </c>
      <c r="R12" s="19">
        <f t="shared" si="0"/>
        <v>69.816666666666663</v>
      </c>
      <c r="S12" s="19">
        <f t="shared" si="0"/>
        <v>4.7666666666666666</v>
      </c>
      <c r="T12" s="20">
        <f t="shared" si="0"/>
        <v>47.333333333333336</v>
      </c>
      <c r="U12" s="21">
        <f t="shared" si="0"/>
        <v>45.55</v>
      </c>
      <c r="V12" s="19">
        <f t="shared" si="0"/>
        <v>34.9</v>
      </c>
      <c r="W12" s="19">
        <f t="shared" si="0"/>
        <v>0.65</v>
      </c>
      <c r="X12" s="19">
        <f t="shared" si="0"/>
        <v>0</v>
      </c>
      <c r="Y12" s="20">
        <f t="shared" si="0"/>
        <v>10</v>
      </c>
      <c r="Z12" s="21">
        <f>SUM(AA12:AB12)</f>
        <v>26.290000000000003</v>
      </c>
      <c r="AA12" s="19">
        <f>SUM(AA13:AA16)</f>
        <v>24.130000000000003</v>
      </c>
      <c r="AB12" s="22">
        <f>SUM(AB13:AB16)</f>
        <v>2.16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84" t="s">
        <v>23</v>
      </c>
      <c r="B13" s="278">
        <v>5</v>
      </c>
      <c r="C13" s="279">
        <v>2</v>
      </c>
      <c r="D13" s="279">
        <v>2</v>
      </c>
      <c r="E13" s="279">
        <v>280</v>
      </c>
      <c r="F13" s="279">
        <v>280</v>
      </c>
      <c r="G13" s="354">
        <f>SUM(H13:J13)</f>
        <v>280</v>
      </c>
      <c r="H13" s="280">
        <v>280</v>
      </c>
      <c r="I13" s="279">
        <v>0</v>
      </c>
      <c r="J13" s="279">
        <v>0</v>
      </c>
      <c r="K13" s="25">
        <f>SUM(L13:O13)</f>
        <v>116.58333333333334</v>
      </c>
      <c r="L13" s="280">
        <v>100.4</v>
      </c>
      <c r="M13" s="279">
        <v>2.7</v>
      </c>
      <c r="N13" s="26">
        <v>0.98333333333333328</v>
      </c>
      <c r="O13" s="281">
        <v>12.5</v>
      </c>
      <c r="P13" s="25">
        <f>SUM(Q13:T13)</f>
        <v>103</v>
      </c>
      <c r="Q13" s="280">
        <v>0.75</v>
      </c>
      <c r="R13" s="279">
        <v>69.816666666666663</v>
      </c>
      <c r="S13" s="26">
        <v>4.7666666666666666</v>
      </c>
      <c r="T13" s="281">
        <v>27.666666666666668</v>
      </c>
      <c r="U13" s="25">
        <f>SUM(V13:Y13)</f>
        <v>0.98333333333333339</v>
      </c>
      <c r="V13" s="280">
        <v>0</v>
      </c>
      <c r="W13" s="279">
        <v>0.65</v>
      </c>
      <c r="X13" s="26">
        <v>0</v>
      </c>
      <c r="Y13" s="281">
        <v>0.33333333333333331</v>
      </c>
      <c r="Z13" s="25">
        <f>SUM(AA13:AB13)</f>
        <v>2.1</v>
      </c>
      <c r="AA13" s="282">
        <v>2.1</v>
      </c>
      <c r="AB13" s="27">
        <v>0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199.78333333333333</v>
      </c>
      <c r="L14" s="32">
        <v>177.53333333333333</v>
      </c>
      <c r="M14" s="30">
        <v>0</v>
      </c>
      <c r="N14" s="34">
        <v>0</v>
      </c>
      <c r="O14" s="35">
        <v>22.25</v>
      </c>
      <c r="P14" s="288">
        <f>SUM(Q14:T14)</f>
        <v>103.38333333333334</v>
      </c>
      <c r="Q14" s="32">
        <v>83.716666666666669</v>
      </c>
      <c r="R14" s="30">
        <v>0</v>
      </c>
      <c r="S14" s="34">
        <v>0</v>
      </c>
      <c r="T14" s="35">
        <v>19.666666666666668</v>
      </c>
      <c r="U14" s="288">
        <f>SUM(V14:Y14)</f>
        <v>44.566666666666663</v>
      </c>
      <c r="V14" s="32">
        <v>34.9</v>
      </c>
      <c r="W14" s="30">
        <v>0</v>
      </c>
      <c r="X14" s="34">
        <v>0</v>
      </c>
      <c r="Y14" s="35">
        <v>9.6666666666666661</v>
      </c>
      <c r="Z14" s="288">
        <f>SUM(AA14:AB14)</f>
        <v>24.19</v>
      </c>
      <c r="AA14" s="36">
        <v>22.03</v>
      </c>
      <c r="AB14" s="37">
        <v>2.16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74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8</v>
      </c>
      <c r="C19" s="65"/>
      <c r="D19" s="66"/>
      <c r="E19" s="66">
        <v>8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19</v>
      </c>
      <c r="C20" s="296"/>
      <c r="D20" s="297"/>
      <c r="E20" s="297">
        <v>19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19</v>
      </c>
      <c r="C21" s="296"/>
      <c r="D21" s="297"/>
      <c r="E21" s="297">
        <v>19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19</v>
      </c>
      <c r="C22" s="296"/>
      <c r="D22" s="297"/>
      <c r="E22" s="297">
        <v>19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19</v>
      </c>
      <c r="C23" s="209"/>
      <c r="D23" s="210"/>
      <c r="E23" s="210">
        <v>19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375">
        <f t="shared" ref="C28:C34" si="1">SUM(D28:E28)</f>
        <v>46</v>
      </c>
      <c r="D28" s="90">
        <v>1</v>
      </c>
      <c r="E28" s="376">
        <v>45</v>
      </c>
      <c r="F28" s="377"/>
      <c r="G28" s="378">
        <v>30</v>
      </c>
      <c r="H28" s="378">
        <v>16</v>
      </c>
      <c r="I28" s="378"/>
      <c r="J28" s="378"/>
      <c r="K28" s="378"/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375">
        <f t="shared" si="1"/>
        <v>51</v>
      </c>
      <c r="D29" s="378">
        <v>1</v>
      </c>
      <c r="E29" s="376">
        <v>50</v>
      </c>
      <c r="F29" s="377"/>
      <c r="G29" s="378">
        <v>34</v>
      </c>
      <c r="H29" s="378">
        <v>17</v>
      </c>
      <c r="I29" s="378"/>
      <c r="J29" s="378"/>
      <c r="K29" s="378"/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375">
        <f t="shared" si="1"/>
        <v>381</v>
      </c>
      <c r="D30" s="378">
        <v>1</v>
      </c>
      <c r="E30" s="376">
        <v>380</v>
      </c>
      <c r="F30" s="377"/>
      <c r="G30" s="378">
        <v>260</v>
      </c>
      <c r="H30" s="378">
        <v>121</v>
      </c>
      <c r="I30" s="378"/>
      <c r="J30" s="378"/>
      <c r="K30" s="378"/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37</v>
      </c>
      <c r="D31" s="95">
        <v>1</v>
      </c>
      <c r="E31" s="96">
        <v>36</v>
      </c>
      <c r="F31" s="97"/>
      <c r="G31" s="95">
        <v>25</v>
      </c>
      <c r="H31" s="95">
        <v>12</v>
      </c>
      <c r="I31" s="95"/>
      <c r="J31" s="95"/>
      <c r="K31" s="95"/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375">
        <f t="shared" si="1"/>
        <v>0</v>
      </c>
      <c r="D32" s="378">
        <v>0</v>
      </c>
      <c r="E32" s="376">
        <v>0</v>
      </c>
      <c r="F32" s="377"/>
      <c r="G32" s="378">
        <v>0</v>
      </c>
      <c r="H32" s="378">
        <v>0</v>
      </c>
      <c r="I32" s="378"/>
      <c r="J32" s="378"/>
      <c r="K32" s="378"/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>
        <v>0</v>
      </c>
      <c r="E33" s="306">
        <v>0</v>
      </c>
      <c r="F33" s="188"/>
      <c r="G33" s="305">
        <v>0</v>
      </c>
      <c r="H33" s="305">
        <v>0</v>
      </c>
      <c r="I33" s="305"/>
      <c r="J33" s="305"/>
      <c r="K33" s="305"/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6</v>
      </c>
      <c r="D34" s="305">
        <v>0</v>
      </c>
      <c r="E34" s="306">
        <v>6</v>
      </c>
      <c r="F34" s="188"/>
      <c r="G34" s="305">
        <v>5</v>
      </c>
      <c r="H34" s="305">
        <v>1</v>
      </c>
      <c r="I34" s="305"/>
      <c r="J34" s="305"/>
      <c r="K34" s="305"/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79"/>
      <c r="E35" s="379"/>
      <c r="F35" s="379"/>
      <c r="G35" s="379"/>
      <c r="H35" s="379"/>
      <c r="I35" s="379"/>
      <c r="J35" s="379"/>
      <c r="K35" s="379"/>
      <c r="L35" s="379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375" t="s">
        <v>59</v>
      </c>
      <c r="B37" s="378">
        <v>86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375" t="s">
        <v>60</v>
      </c>
      <c r="B38" s="378">
        <v>267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375" t="s">
        <v>61</v>
      </c>
      <c r="B39" s="378">
        <v>440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375" t="s">
        <v>62</v>
      </c>
      <c r="B40" s="378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375" t="s">
        <v>63</v>
      </c>
      <c r="B41" s="378">
        <v>90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375" t="s">
        <v>64</v>
      </c>
      <c r="B42" s="378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375" t="s">
        <v>65</v>
      </c>
      <c r="B43" s="378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/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80" t="s">
        <v>68</v>
      </c>
      <c r="B46" s="84"/>
      <c r="D46" s="379"/>
      <c r="E46" s="379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63" t="s">
        <v>71</v>
      </c>
      <c r="B48" s="364">
        <f>SUM(C48:D48)</f>
        <v>450</v>
      </c>
      <c r="C48" s="365">
        <v>450</v>
      </c>
      <c r="D48" s="365">
        <v>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63" t="s">
        <v>72</v>
      </c>
      <c r="B49" s="364">
        <f>SUM(C49:D49)</f>
        <v>381</v>
      </c>
      <c r="C49" s="365">
        <v>381</v>
      </c>
      <c r="D49" s="365">
        <v>0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69</v>
      </c>
      <c r="C50" s="111">
        <v>69</v>
      </c>
      <c r="D50" s="111">
        <v>0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120</v>
      </c>
      <c r="D53" s="120">
        <v>28</v>
      </c>
      <c r="E53" s="120">
        <v>6</v>
      </c>
      <c r="F53" s="120">
        <v>11</v>
      </c>
      <c r="G53" s="120">
        <v>16</v>
      </c>
      <c r="H53" s="120">
        <v>29</v>
      </c>
      <c r="I53" s="121">
        <v>30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3</v>
      </c>
      <c r="D54" s="366">
        <v>3</v>
      </c>
      <c r="E54" s="366">
        <v>0</v>
      </c>
      <c r="F54" s="366">
        <v>0</v>
      </c>
      <c r="G54" s="366"/>
      <c r="H54" s="366"/>
      <c r="I54" s="381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28</v>
      </c>
      <c r="D55" s="127">
        <v>22</v>
      </c>
      <c r="E55" s="127">
        <v>3</v>
      </c>
      <c r="F55" s="127">
        <v>3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11</v>
      </c>
      <c r="D56" s="129">
        <v>10</v>
      </c>
      <c r="E56" s="129">
        <v>1</v>
      </c>
      <c r="F56" s="129">
        <v>0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73</v>
      </c>
      <c r="D57" s="133">
        <v>60</v>
      </c>
      <c r="E57" s="133">
        <v>10</v>
      </c>
      <c r="F57" s="133">
        <v>3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80" t="s">
        <v>88</v>
      </c>
      <c r="B58" s="379"/>
      <c r="C58" s="379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68"/>
      <c r="C62" s="381">
        <v>4</v>
      </c>
      <c r="D62" s="368"/>
      <c r="E62" s="381">
        <v>13</v>
      </c>
      <c r="F62" s="368"/>
      <c r="G62" s="381">
        <v>13</v>
      </c>
      <c r="H62" s="369">
        <v>0</v>
      </c>
      <c r="I62" s="382">
        <v>0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4"/>
      <c r="G63" s="145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/>
      <c r="F64" s="144"/>
      <c r="G64" s="145"/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1</v>
      </c>
      <c r="D65" s="144"/>
      <c r="E65" s="145">
        <v>2</v>
      </c>
      <c r="F65" s="144"/>
      <c r="G65" s="145">
        <v>2</v>
      </c>
      <c r="H65" s="146">
        <v>0</v>
      </c>
      <c r="I65" s="147">
        <v>0</v>
      </c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>
        <v>1</v>
      </c>
      <c r="C66" s="145">
        <v>2</v>
      </c>
      <c r="D66" s="144">
        <v>6</v>
      </c>
      <c r="E66" s="145">
        <v>14</v>
      </c>
      <c r="F66" s="144">
        <v>6</v>
      </c>
      <c r="G66" s="145">
        <v>14</v>
      </c>
      <c r="H66" s="146">
        <v>0</v>
      </c>
      <c r="I66" s="147">
        <v>0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4"/>
      <c r="G67" s="145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>
        <v>1</v>
      </c>
      <c r="D68" s="144"/>
      <c r="E68" s="145">
        <v>1</v>
      </c>
      <c r="F68" s="144"/>
      <c r="G68" s="145">
        <v>1</v>
      </c>
      <c r="H68" s="146">
        <v>0</v>
      </c>
      <c r="I68" s="147">
        <v>0</v>
      </c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/>
      <c r="F69" s="144"/>
      <c r="G69" s="145"/>
      <c r="H69" s="146"/>
      <c r="I69" s="147"/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18</v>
      </c>
      <c r="D70" s="144"/>
      <c r="E70" s="145">
        <v>84</v>
      </c>
      <c r="F70" s="144"/>
      <c r="G70" s="145">
        <v>84</v>
      </c>
      <c r="H70" s="146">
        <v>0</v>
      </c>
      <c r="I70" s="147">
        <v>0</v>
      </c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2</v>
      </c>
      <c r="D71" s="144"/>
      <c r="E71" s="145">
        <v>2</v>
      </c>
      <c r="F71" s="144"/>
      <c r="G71" s="145">
        <v>2</v>
      </c>
      <c r="H71" s="146">
        <v>0</v>
      </c>
      <c r="I71" s="147">
        <v>0</v>
      </c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5</v>
      </c>
      <c r="D72" s="144">
        <v>1</v>
      </c>
      <c r="E72" s="145">
        <v>9</v>
      </c>
      <c r="F72" s="144">
        <v>1</v>
      </c>
      <c r="G72" s="145">
        <v>9</v>
      </c>
      <c r="H72" s="146">
        <v>0</v>
      </c>
      <c r="I72" s="147">
        <v>0</v>
      </c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4"/>
      <c r="G73" s="145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1</v>
      </c>
      <c r="C74" s="151">
        <f t="shared" si="10"/>
        <v>33</v>
      </c>
      <c r="D74" s="150">
        <f t="shared" si="10"/>
        <v>7</v>
      </c>
      <c r="E74" s="151">
        <f t="shared" si="10"/>
        <v>125</v>
      </c>
      <c r="F74" s="152">
        <f t="shared" si="10"/>
        <v>7</v>
      </c>
      <c r="G74" s="153">
        <f t="shared" si="10"/>
        <v>125</v>
      </c>
      <c r="H74" s="152">
        <f t="shared" si="10"/>
        <v>0</v>
      </c>
      <c r="I74" s="153">
        <f t="shared" si="10"/>
        <v>0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83"/>
      <c r="I75" s="383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0</v>
      </c>
      <c r="C78" s="369">
        <v>0</v>
      </c>
      <c r="D78" s="372">
        <v>0</v>
      </c>
      <c r="E78" s="373">
        <v>0</v>
      </c>
      <c r="F78" s="352">
        <v>0</v>
      </c>
      <c r="G78" s="352">
        <v>0</v>
      </c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0</v>
      </c>
      <c r="C79" s="146">
        <v>0</v>
      </c>
      <c r="D79" s="320">
        <v>0</v>
      </c>
      <c r="E79" s="321">
        <v>0</v>
      </c>
      <c r="F79" s="298">
        <v>0</v>
      </c>
      <c r="G79" s="298">
        <v>0</v>
      </c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>
        <v>0</v>
      </c>
      <c r="D80" s="320">
        <v>0</v>
      </c>
      <c r="E80" s="321">
        <v>0</v>
      </c>
      <c r="F80" s="298">
        <v>0</v>
      </c>
      <c r="G80" s="298">
        <v>0</v>
      </c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0</v>
      </c>
      <c r="C81" s="146">
        <v>0</v>
      </c>
      <c r="D81" s="320">
        <v>0</v>
      </c>
      <c r="E81" s="321">
        <v>0</v>
      </c>
      <c r="F81" s="298">
        <v>0</v>
      </c>
      <c r="G81" s="298">
        <v>0</v>
      </c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>
        <v>0</v>
      </c>
      <c r="D82" s="320">
        <v>0</v>
      </c>
      <c r="E82" s="321">
        <v>0</v>
      </c>
      <c r="F82" s="298">
        <v>0</v>
      </c>
      <c r="G82" s="298">
        <v>0</v>
      </c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>
        <v>0</v>
      </c>
      <c r="D83" s="320">
        <v>0</v>
      </c>
      <c r="E83" s="321">
        <v>0</v>
      </c>
      <c r="F83" s="298">
        <v>0</v>
      </c>
      <c r="G83" s="298">
        <v>0</v>
      </c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>
        <v>0</v>
      </c>
      <c r="D84" s="320">
        <v>0</v>
      </c>
      <c r="E84" s="321">
        <v>0</v>
      </c>
      <c r="F84" s="324">
        <v>0</v>
      </c>
      <c r="G84" s="324">
        <v>0</v>
      </c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0</v>
      </c>
      <c r="C85" s="152">
        <f t="shared" si="15"/>
        <v>0</v>
      </c>
      <c r="D85" s="165">
        <f t="shared" si="15"/>
        <v>0</v>
      </c>
      <c r="E85" s="166">
        <f t="shared" si="15"/>
        <v>0</v>
      </c>
      <c r="F85" s="167">
        <f t="shared" si="15"/>
        <v>0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6125.7333333333336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2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",[6]NOMBRE!B6," - ","( ",[6]NOMBRE!C6,[6]NOMBRE!D6," )")</f>
        <v>MES: MAYO - ( 05 )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",[6]NOMBRE!B7)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516" t="s">
        <v>3</v>
      </c>
      <c r="B9" s="519" t="s">
        <v>4</v>
      </c>
      <c r="C9" s="481" t="s">
        <v>5</v>
      </c>
      <c r="D9" s="481" t="s">
        <v>6</v>
      </c>
      <c r="E9" s="481" t="s">
        <v>7</v>
      </c>
      <c r="F9" s="522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517"/>
      <c r="B10" s="520"/>
      <c r="C10" s="482"/>
      <c r="D10" s="482"/>
      <c r="E10" s="482"/>
      <c r="F10" s="523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518"/>
      <c r="B11" s="521"/>
      <c r="C11" s="502"/>
      <c r="D11" s="502"/>
      <c r="E11" s="502"/>
      <c r="F11" s="52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2</v>
      </c>
      <c r="D12" s="19">
        <f t="shared" si="0"/>
        <v>2</v>
      </c>
      <c r="E12" s="19">
        <f t="shared" si="0"/>
        <v>924</v>
      </c>
      <c r="F12" s="20">
        <f t="shared" si="0"/>
        <v>924</v>
      </c>
      <c r="G12" s="21">
        <f t="shared" si="0"/>
        <v>180</v>
      </c>
      <c r="H12" s="19">
        <f t="shared" si="0"/>
        <v>180</v>
      </c>
      <c r="I12" s="19">
        <f t="shared" si="0"/>
        <v>0</v>
      </c>
      <c r="J12" s="20">
        <f t="shared" si="0"/>
        <v>0</v>
      </c>
      <c r="K12" s="21">
        <f t="shared" si="0"/>
        <v>259.16666666666669</v>
      </c>
      <c r="L12" s="19">
        <f t="shared" si="0"/>
        <v>213.64999999999998</v>
      </c>
      <c r="M12" s="19">
        <f t="shared" si="0"/>
        <v>4.1833333333333336</v>
      </c>
      <c r="N12" s="19">
        <f t="shared" si="0"/>
        <v>0</v>
      </c>
      <c r="O12" s="20">
        <f t="shared" si="0"/>
        <v>41.333333333333336</v>
      </c>
      <c r="P12" s="21">
        <f t="shared" si="0"/>
        <v>182.18333333333334</v>
      </c>
      <c r="Q12" s="19">
        <f t="shared" si="0"/>
        <v>72.566666666666663</v>
      </c>
      <c r="R12" s="19">
        <f t="shared" si="0"/>
        <v>66.183333333333337</v>
      </c>
      <c r="S12" s="19">
        <f t="shared" si="0"/>
        <v>2.1</v>
      </c>
      <c r="T12" s="20">
        <f t="shared" si="0"/>
        <v>41.333333333333329</v>
      </c>
      <c r="U12" s="21">
        <f t="shared" si="0"/>
        <v>89.566666666666677</v>
      </c>
      <c r="V12" s="19">
        <f t="shared" si="0"/>
        <v>71.900000000000006</v>
      </c>
      <c r="W12" s="19">
        <f t="shared" si="0"/>
        <v>0</v>
      </c>
      <c r="X12" s="19">
        <f t="shared" si="0"/>
        <v>0</v>
      </c>
      <c r="Y12" s="20">
        <f t="shared" si="0"/>
        <v>17.666666666666668</v>
      </c>
      <c r="Z12" s="21">
        <f>SUM(AA12:AB12)</f>
        <v>47.93</v>
      </c>
      <c r="AA12" s="19">
        <f>SUM(AA13:AA16)</f>
        <v>40.049999999999997</v>
      </c>
      <c r="AB12" s="22">
        <f>SUM(AB13:AB16)</f>
        <v>7.88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53" t="s">
        <v>23</v>
      </c>
      <c r="B13" s="278">
        <v>5</v>
      </c>
      <c r="C13" s="279">
        <v>1</v>
      </c>
      <c r="D13" s="279">
        <v>1</v>
      </c>
      <c r="E13" s="279">
        <v>180</v>
      </c>
      <c r="F13" s="279">
        <v>180</v>
      </c>
      <c r="G13" s="354">
        <f>SUM(H13:J13)</f>
        <v>180</v>
      </c>
      <c r="H13" s="280">
        <v>180</v>
      </c>
      <c r="I13" s="279">
        <v>0</v>
      </c>
      <c r="J13" s="279">
        <v>0</v>
      </c>
      <c r="K13" s="25">
        <f>SUM(L13:O13)</f>
        <v>110.7</v>
      </c>
      <c r="L13" s="280">
        <v>88.85</v>
      </c>
      <c r="M13" s="279">
        <v>4.1833333333333336</v>
      </c>
      <c r="N13" s="26">
        <v>0</v>
      </c>
      <c r="O13" s="281">
        <v>17.666666666666668</v>
      </c>
      <c r="P13" s="25">
        <f>SUM(Q13:T13)</f>
        <v>91.61666666666666</v>
      </c>
      <c r="Q13" s="280">
        <v>0</v>
      </c>
      <c r="R13" s="279">
        <v>66.183333333333337</v>
      </c>
      <c r="S13" s="26">
        <v>2.1</v>
      </c>
      <c r="T13" s="281">
        <v>23.333333333333332</v>
      </c>
      <c r="U13" s="25">
        <f>SUM(V13:Y13)</f>
        <v>0</v>
      </c>
      <c r="V13" s="280">
        <v>0</v>
      </c>
      <c r="W13" s="279">
        <v>0</v>
      </c>
      <c r="X13" s="26">
        <v>0</v>
      </c>
      <c r="Y13" s="281">
        <v>0</v>
      </c>
      <c r="Z13" s="25">
        <f>SUM(AA13:AB13)</f>
        <v>15.55</v>
      </c>
      <c r="AA13" s="282">
        <v>12.5</v>
      </c>
      <c r="AB13" s="27">
        <v>3.05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148.46666666666667</v>
      </c>
      <c r="L14" s="32">
        <v>124.8</v>
      </c>
      <c r="M14" s="30">
        <v>0</v>
      </c>
      <c r="N14" s="34">
        <v>0</v>
      </c>
      <c r="O14" s="35">
        <v>23.666666666666668</v>
      </c>
      <c r="P14" s="288">
        <f>SUM(Q14:T14)</f>
        <v>90.566666666666663</v>
      </c>
      <c r="Q14" s="32">
        <v>72.566666666666663</v>
      </c>
      <c r="R14" s="30">
        <v>0</v>
      </c>
      <c r="S14" s="34">
        <v>0</v>
      </c>
      <c r="T14" s="35">
        <v>18</v>
      </c>
      <c r="U14" s="288">
        <f>SUM(V14:Y14)</f>
        <v>89.566666666666677</v>
      </c>
      <c r="V14" s="32">
        <v>71.900000000000006</v>
      </c>
      <c r="W14" s="30">
        <v>0</v>
      </c>
      <c r="X14" s="34">
        <v>0</v>
      </c>
      <c r="Y14" s="35">
        <v>17.666666666666668</v>
      </c>
      <c r="Z14" s="288">
        <f>SUM(AA14:AB14)</f>
        <v>32.380000000000003</v>
      </c>
      <c r="AA14" s="36">
        <v>27.55</v>
      </c>
      <c r="AB14" s="37">
        <v>4.83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55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1</v>
      </c>
      <c r="C19" s="65"/>
      <c r="D19" s="66"/>
      <c r="E19" s="66">
        <v>1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15</v>
      </c>
      <c r="C20" s="296"/>
      <c r="D20" s="297"/>
      <c r="E20" s="297">
        <v>15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15</v>
      </c>
      <c r="C21" s="296"/>
      <c r="D21" s="297"/>
      <c r="E21" s="297">
        <v>15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15</v>
      </c>
      <c r="C22" s="296"/>
      <c r="D22" s="297"/>
      <c r="E22" s="297">
        <v>15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15</v>
      </c>
      <c r="C23" s="209"/>
      <c r="D23" s="210"/>
      <c r="E23" s="210">
        <v>15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515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356">
        <f t="shared" ref="C28:C34" si="1">SUM(D28:E28)</f>
        <v>33</v>
      </c>
      <c r="D28" s="90">
        <v>2</v>
      </c>
      <c r="E28" s="357">
        <v>31</v>
      </c>
      <c r="F28" s="358">
        <v>3</v>
      </c>
      <c r="G28" s="359">
        <v>13</v>
      </c>
      <c r="H28" s="359">
        <v>11</v>
      </c>
      <c r="I28" s="359">
        <v>1</v>
      </c>
      <c r="J28" s="359">
        <v>0</v>
      </c>
      <c r="K28" s="359">
        <v>5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356">
        <f t="shared" si="1"/>
        <v>42</v>
      </c>
      <c r="D29" s="359">
        <v>2</v>
      </c>
      <c r="E29" s="357">
        <v>40</v>
      </c>
      <c r="F29" s="358">
        <v>3</v>
      </c>
      <c r="G29" s="359">
        <v>17</v>
      </c>
      <c r="H29" s="359">
        <v>15</v>
      </c>
      <c r="I29" s="359">
        <v>1</v>
      </c>
      <c r="J29" s="359">
        <v>0</v>
      </c>
      <c r="K29" s="359">
        <v>6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356">
        <f t="shared" si="1"/>
        <v>366</v>
      </c>
      <c r="D30" s="359">
        <v>6</v>
      </c>
      <c r="E30" s="357">
        <v>360</v>
      </c>
      <c r="F30" s="358">
        <v>29</v>
      </c>
      <c r="G30" s="359">
        <v>153</v>
      </c>
      <c r="H30" s="359">
        <v>163</v>
      </c>
      <c r="I30" s="359">
        <v>8</v>
      </c>
      <c r="J30" s="359">
        <v>0</v>
      </c>
      <c r="K30" s="359">
        <v>13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26</v>
      </c>
      <c r="D31" s="95">
        <v>2</v>
      </c>
      <c r="E31" s="96">
        <v>24</v>
      </c>
      <c r="F31" s="97">
        <v>3</v>
      </c>
      <c r="G31" s="95">
        <v>9</v>
      </c>
      <c r="H31" s="95">
        <v>10</v>
      </c>
      <c r="I31" s="95">
        <v>0</v>
      </c>
      <c r="J31" s="95">
        <v>0</v>
      </c>
      <c r="K31" s="95">
        <v>4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514" t="s">
        <v>52</v>
      </c>
      <c r="B32" s="98" t="s">
        <v>53</v>
      </c>
      <c r="C32" s="356">
        <f t="shared" si="1"/>
        <v>3</v>
      </c>
      <c r="D32" s="359">
        <v>0</v>
      </c>
      <c r="E32" s="357">
        <v>3</v>
      </c>
      <c r="F32" s="358">
        <v>0</v>
      </c>
      <c r="G32" s="359">
        <v>2</v>
      </c>
      <c r="H32" s="359">
        <v>1</v>
      </c>
      <c r="I32" s="359">
        <v>0</v>
      </c>
      <c r="J32" s="359">
        <v>0</v>
      </c>
      <c r="K32" s="359">
        <v>0</v>
      </c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>
        <v>0</v>
      </c>
      <c r="E33" s="306">
        <v>0</v>
      </c>
      <c r="F33" s="188">
        <v>0</v>
      </c>
      <c r="G33" s="305">
        <v>0</v>
      </c>
      <c r="H33" s="305">
        <v>0</v>
      </c>
      <c r="I33" s="305">
        <v>0</v>
      </c>
      <c r="J33" s="305">
        <v>0</v>
      </c>
      <c r="K33" s="305">
        <v>0</v>
      </c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512" t="s">
        <v>55</v>
      </c>
      <c r="B34" s="513"/>
      <c r="C34" s="187">
        <f t="shared" si="1"/>
        <v>0</v>
      </c>
      <c r="D34" s="305">
        <v>0</v>
      </c>
      <c r="E34" s="306">
        <v>0</v>
      </c>
      <c r="F34" s="188">
        <v>0</v>
      </c>
      <c r="G34" s="305">
        <v>0</v>
      </c>
      <c r="H34" s="305">
        <v>0</v>
      </c>
      <c r="I34" s="305">
        <v>0</v>
      </c>
      <c r="J34" s="305">
        <v>0</v>
      </c>
      <c r="K34" s="305">
        <v>0</v>
      </c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60"/>
      <c r="E35" s="360"/>
      <c r="F35" s="360"/>
      <c r="G35" s="360"/>
      <c r="H35" s="360"/>
      <c r="I35" s="360"/>
      <c r="J35" s="360"/>
      <c r="K35" s="360"/>
      <c r="L35" s="360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356" t="s">
        <v>59</v>
      </c>
      <c r="B37" s="359">
        <v>167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356" t="s">
        <v>60</v>
      </c>
      <c r="B38" s="359">
        <v>235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356" t="s">
        <v>61</v>
      </c>
      <c r="B39" s="359">
        <v>408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356" t="s">
        <v>62</v>
      </c>
      <c r="B40" s="359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356" t="s">
        <v>63</v>
      </c>
      <c r="B41" s="359">
        <v>104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356" t="s">
        <v>64</v>
      </c>
      <c r="B42" s="359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356" t="s">
        <v>65</v>
      </c>
      <c r="B43" s="359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/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61" t="s">
        <v>68</v>
      </c>
      <c r="B46" s="84"/>
      <c r="D46" s="362"/>
      <c r="E46" s="362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63" t="s">
        <v>71</v>
      </c>
      <c r="B48" s="364">
        <f>SUM(C48:D48)</f>
        <v>465</v>
      </c>
      <c r="C48" s="365">
        <v>465</v>
      </c>
      <c r="D48" s="365">
        <v>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63" t="s">
        <v>72</v>
      </c>
      <c r="B49" s="364">
        <f>SUM(C49:D49)</f>
        <v>366</v>
      </c>
      <c r="C49" s="365">
        <v>366</v>
      </c>
      <c r="D49" s="365">
        <v>0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99</v>
      </c>
      <c r="C50" s="111">
        <v>99</v>
      </c>
      <c r="D50" s="111">
        <v>0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509" t="s">
        <v>74</v>
      </c>
      <c r="B51" s="510"/>
      <c r="C51" s="510"/>
      <c r="D51" s="510"/>
      <c r="E51" s="511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108</v>
      </c>
      <c r="D53" s="120">
        <v>30</v>
      </c>
      <c r="E53" s="120">
        <v>10</v>
      </c>
      <c r="F53" s="120">
        <v>5</v>
      </c>
      <c r="G53" s="120">
        <v>13</v>
      </c>
      <c r="H53" s="120">
        <v>22</v>
      </c>
      <c r="I53" s="121">
        <v>28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9" t="s">
        <v>84</v>
      </c>
      <c r="B54" s="123" t="s">
        <v>85</v>
      </c>
      <c r="C54" s="124">
        <f>SUM(D54:I54)</f>
        <v>6</v>
      </c>
      <c r="D54" s="366">
        <v>5</v>
      </c>
      <c r="E54" s="366">
        <v>1</v>
      </c>
      <c r="F54" s="366">
        <v>0</v>
      </c>
      <c r="G54" s="366"/>
      <c r="H54" s="366"/>
      <c r="I54" s="367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505"/>
      <c r="B55" s="125" t="s">
        <v>86</v>
      </c>
      <c r="C55" s="126">
        <f>SUM(D55:I55)</f>
        <v>20</v>
      </c>
      <c r="D55" s="127">
        <v>18</v>
      </c>
      <c r="E55" s="127">
        <v>2</v>
      </c>
      <c r="F55" s="127">
        <v>0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8</v>
      </c>
      <c r="D56" s="129">
        <v>8</v>
      </c>
      <c r="E56" s="129">
        <v>0</v>
      </c>
      <c r="F56" s="129">
        <v>0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84</v>
      </c>
      <c r="D57" s="133">
        <v>58</v>
      </c>
      <c r="E57" s="133">
        <v>26</v>
      </c>
      <c r="F57" s="133">
        <v>0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61" t="s">
        <v>88</v>
      </c>
      <c r="B58" s="362"/>
      <c r="C58" s="362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68"/>
      <c r="C62" s="367">
        <v>9</v>
      </c>
      <c r="D62" s="368"/>
      <c r="E62" s="367">
        <v>19</v>
      </c>
      <c r="F62" s="369"/>
      <c r="G62" s="370">
        <v>20</v>
      </c>
      <c r="H62" s="369"/>
      <c r="I62" s="370">
        <v>1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>
        <v>1</v>
      </c>
      <c r="D64" s="144"/>
      <c r="E64" s="145">
        <v>1</v>
      </c>
      <c r="F64" s="146"/>
      <c r="G64" s="147">
        <v>1</v>
      </c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3</v>
      </c>
      <c r="D65" s="144"/>
      <c r="E65" s="145">
        <v>4</v>
      </c>
      <c r="F65" s="146"/>
      <c r="G65" s="147">
        <v>4</v>
      </c>
      <c r="H65" s="146"/>
      <c r="I65" s="147"/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2</v>
      </c>
      <c r="D66" s="144">
        <v>1</v>
      </c>
      <c r="E66" s="145">
        <v>14</v>
      </c>
      <c r="F66" s="146">
        <v>1</v>
      </c>
      <c r="G66" s="147">
        <v>15</v>
      </c>
      <c r="H66" s="146"/>
      <c r="I66" s="147">
        <v>1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/>
      <c r="E68" s="145">
        <v>1</v>
      </c>
      <c r="F68" s="146"/>
      <c r="G68" s="147">
        <v>1</v>
      </c>
      <c r="H68" s="146"/>
      <c r="I68" s="147"/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>
        <v>2</v>
      </c>
      <c r="F69" s="146"/>
      <c r="G69" s="147">
        <v>2</v>
      </c>
      <c r="H69" s="146"/>
      <c r="I69" s="147"/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13</v>
      </c>
      <c r="D70" s="144"/>
      <c r="E70" s="145">
        <v>60</v>
      </c>
      <c r="F70" s="146"/>
      <c r="G70" s="147">
        <v>61</v>
      </c>
      <c r="H70" s="146"/>
      <c r="I70" s="147">
        <v>1</v>
      </c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1</v>
      </c>
      <c r="D71" s="144"/>
      <c r="E71" s="145">
        <v>4</v>
      </c>
      <c r="F71" s="146"/>
      <c r="G71" s="147">
        <v>4</v>
      </c>
      <c r="H71" s="146"/>
      <c r="I71" s="147"/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7</v>
      </c>
      <c r="D72" s="144"/>
      <c r="E72" s="145">
        <v>14</v>
      </c>
      <c r="F72" s="146"/>
      <c r="G72" s="147">
        <v>14</v>
      </c>
      <c r="H72" s="146"/>
      <c r="I72" s="147"/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0</v>
      </c>
      <c r="C74" s="151">
        <f t="shared" si="10"/>
        <v>36</v>
      </c>
      <c r="D74" s="150">
        <f t="shared" si="10"/>
        <v>1</v>
      </c>
      <c r="E74" s="151">
        <f t="shared" si="10"/>
        <v>119</v>
      </c>
      <c r="F74" s="152">
        <f t="shared" si="10"/>
        <v>1</v>
      </c>
      <c r="G74" s="153">
        <f t="shared" si="10"/>
        <v>122</v>
      </c>
      <c r="H74" s="152">
        <f t="shared" si="10"/>
        <v>0</v>
      </c>
      <c r="I74" s="153">
        <f t="shared" si="10"/>
        <v>3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507" t="s">
        <v>107</v>
      </c>
      <c r="B75" s="507"/>
      <c r="C75" s="507"/>
      <c r="D75" s="507"/>
      <c r="E75" s="507"/>
      <c r="F75" s="507"/>
      <c r="G75" s="508"/>
      <c r="H75" s="371"/>
      <c r="I75" s="371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3</v>
      </c>
      <c r="C78" s="369">
        <v>3</v>
      </c>
      <c r="D78" s="372">
        <v>0</v>
      </c>
      <c r="E78" s="373">
        <v>1</v>
      </c>
      <c r="F78" s="352">
        <v>2</v>
      </c>
      <c r="G78" s="352">
        <v>0</v>
      </c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0</v>
      </c>
      <c r="C79" s="146"/>
      <c r="D79" s="320"/>
      <c r="E79" s="321"/>
      <c r="F79" s="298"/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/>
      <c r="D80" s="320"/>
      <c r="E80" s="321"/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0</v>
      </c>
      <c r="C81" s="146"/>
      <c r="D81" s="320"/>
      <c r="E81" s="321"/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3</v>
      </c>
      <c r="C85" s="152">
        <f t="shared" si="15"/>
        <v>3</v>
      </c>
      <c r="D85" s="165">
        <f t="shared" si="15"/>
        <v>0</v>
      </c>
      <c r="E85" s="166">
        <f t="shared" si="15"/>
        <v>1</v>
      </c>
      <c r="F85" s="167">
        <f t="shared" si="15"/>
        <v>2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5628.3333333333339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t="14.25" hidden="1" customHeight="1" x14ac:dyDescent="0.2"/>
    <row r="199" spans="1:104" ht="14.25" hidden="1" customHeight="1" x14ac:dyDescent="0.2"/>
    <row r="200" spans="1:104" ht="14.25" hidden="1" customHeight="1" x14ac:dyDescent="0.2"/>
    <row r="201" spans="1:104" ht="14.25" hidden="1" customHeight="1" x14ac:dyDescent="0.2"/>
    <row r="202" spans="1:104" ht="14.25" hidden="1" customHeight="1" x14ac:dyDescent="0.2"/>
    <row r="203" spans="1:104" ht="14.25" hidden="1" customHeight="1" x14ac:dyDescent="0.2"/>
    <row r="204" spans="1:104" ht="14.25" hidden="1" customHeight="1" x14ac:dyDescent="0.2"/>
    <row r="205" spans="1:104" ht="14.25" hidden="1" customHeight="1" x14ac:dyDescent="0.2"/>
    <row r="206" spans="1:104" ht="14.25" hidden="1" customHeight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2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",[7]NOMBRE!B6," - ","( ",[7]NOMBRE!C6,[7]NOMBRE!D6," )")</f>
        <v>MES: JUNIO - ( 06 )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",[7]NOMBRE!B7)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02"/>
      <c r="E11" s="502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2</v>
      </c>
      <c r="D12" s="19">
        <f t="shared" si="0"/>
        <v>2</v>
      </c>
      <c r="E12" s="19">
        <f t="shared" si="0"/>
        <v>882</v>
      </c>
      <c r="F12" s="20">
        <f t="shared" si="0"/>
        <v>882</v>
      </c>
      <c r="G12" s="21">
        <f t="shared" si="0"/>
        <v>162</v>
      </c>
      <c r="H12" s="19">
        <f t="shared" si="0"/>
        <v>162</v>
      </c>
      <c r="I12" s="19">
        <f t="shared" si="0"/>
        <v>0</v>
      </c>
      <c r="J12" s="20">
        <f t="shared" si="0"/>
        <v>0</v>
      </c>
      <c r="K12" s="21">
        <f t="shared" si="0"/>
        <v>247.06666666666666</v>
      </c>
      <c r="L12" s="19">
        <f t="shared" si="0"/>
        <v>194.2</v>
      </c>
      <c r="M12" s="19">
        <f t="shared" si="0"/>
        <v>16.2</v>
      </c>
      <c r="N12" s="19">
        <f t="shared" si="0"/>
        <v>0</v>
      </c>
      <c r="O12" s="20">
        <f t="shared" si="0"/>
        <v>36.666666666666664</v>
      </c>
      <c r="P12" s="21">
        <f t="shared" si="0"/>
        <v>179.26666666666668</v>
      </c>
      <c r="Q12" s="19">
        <f t="shared" si="0"/>
        <v>76.2</v>
      </c>
      <c r="R12" s="19">
        <f t="shared" si="0"/>
        <v>60.56666666666667</v>
      </c>
      <c r="S12" s="19">
        <f t="shared" si="0"/>
        <v>2.1666666666666665</v>
      </c>
      <c r="T12" s="20">
        <f t="shared" si="0"/>
        <v>40.333333333333336</v>
      </c>
      <c r="U12" s="21">
        <f t="shared" si="0"/>
        <v>67.083333333333329</v>
      </c>
      <c r="V12" s="19">
        <f t="shared" si="0"/>
        <v>48.983333333333334</v>
      </c>
      <c r="W12" s="19">
        <f t="shared" si="0"/>
        <v>5.7666666666666666</v>
      </c>
      <c r="X12" s="19">
        <f t="shared" si="0"/>
        <v>0</v>
      </c>
      <c r="Y12" s="20">
        <f t="shared" si="0"/>
        <v>12.333333333333332</v>
      </c>
      <c r="Z12" s="21">
        <f>SUM(AA12:AB12)</f>
        <v>18.329999999999998</v>
      </c>
      <c r="AA12" s="19">
        <f>SUM(AA13:AA16)</f>
        <v>10.75</v>
      </c>
      <c r="AB12" s="22">
        <f>SUM(AB13:AB16)</f>
        <v>7.58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44" t="s">
        <v>23</v>
      </c>
      <c r="B13" s="278">
        <v>5</v>
      </c>
      <c r="C13" s="279">
        <v>1</v>
      </c>
      <c r="D13" s="279">
        <v>1</v>
      </c>
      <c r="E13" s="279">
        <v>162</v>
      </c>
      <c r="F13" s="279">
        <v>162</v>
      </c>
      <c r="G13" s="326">
        <f>SUM(H13:J13)</f>
        <v>162</v>
      </c>
      <c r="H13" s="280">
        <v>162</v>
      </c>
      <c r="I13" s="279">
        <v>0</v>
      </c>
      <c r="J13" s="279">
        <v>0</v>
      </c>
      <c r="K13" s="25">
        <f>SUM(L13:O13)</f>
        <v>73.699999999999989</v>
      </c>
      <c r="L13" s="280">
        <v>46.166666666666664</v>
      </c>
      <c r="M13" s="279">
        <v>16.2</v>
      </c>
      <c r="N13" s="26">
        <v>0</v>
      </c>
      <c r="O13" s="281">
        <v>11.333333333333334</v>
      </c>
      <c r="P13" s="25">
        <f>SUM(Q13:T13)</f>
        <v>85.4</v>
      </c>
      <c r="Q13" s="280">
        <v>0</v>
      </c>
      <c r="R13" s="279">
        <v>60.56666666666667</v>
      </c>
      <c r="S13" s="26">
        <v>2.1666666666666665</v>
      </c>
      <c r="T13" s="281">
        <v>22.666666666666668</v>
      </c>
      <c r="U13" s="25">
        <f>SUM(V13:Y13)</f>
        <v>7.4333333333333336</v>
      </c>
      <c r="V13" s="280">
        <v>0</v>
      </c>
      <c r="W13" s="279">
        <v>5.7666666666666666</v>
      </c>
      <c r="X13" s="26">
        <v>0</v>
      </c>
      <c r="Y13" s="281">
        <v>1.6666666666666667</v>
      </c>
      <c r="Z13" s="25">
        <f>SUM(AA13:AB13)</f>
        <v>3.68</v>
      </c>
      <c r="AA13" s="282">
        <v>1.6</v>
      </c>
      <c r="AB13" s="27">
        <v>2.08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173.36666666666667</v>
      </c>
      <c r="L14" s="32">
        <v>148.03333333333333</v>
      </c>
      <c r="M14" s="30">
        <v>0</v>
      </c>
      <c r="N14" s="34">
        <v>0</v>
      </c>
      <c r="O14" s="35">
        <v>25.333333333333332</v>
      </c>
      <c r="P14" s="288">
        <f>SUM(Q14:T14)</f>
        <v>93.866666666666674</v>
      </c>
      <c r="Q14" s="32">
        <v>76.2</v>
      </c>
      <c r="R14" s="30">
        <v>0</v>
      </c>
      <c r="S14" s="34">
        <v>0</v>
      </c>
      <c r="T14" s="35">
        <v>17.666666666666668</v>
      </c>
      <c r="U14" s="288">
        <f>SUM(V14:Y14)</f>
        <v>59.65</v>
      </c>
      <c r="V14" s="32">
        <v>48.983333333333334</v>
      </c>
      <c r="W14" s="30">
        <v>0</v>
      </c>
      <c r="X14" s="34">
        <v>0</v>
      </c>
      <c r="Y14" s="35">
        <v>10.666666666666666</v>
      </c>
      <c r="Z14" s="288">
        <f>SUM(AA14:AB14)</f>
        <v>14.65</v>
      </c>
      <c r="AA14" s="36">
        <v>9.15</v>
      </c>
      <c r="AB14" s="37">
        <v>5.5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27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1</v>
      </c>
      <c r="C19" s="65"/>
      <c r="D19" s="66"/>
      <c r="E19" s="66">
        <v>1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13</v>
      </c>
      <c r="C20" s="296"/>
      <c r="D20" s="297"/>
      <c r="E20" s="297">
        <v>13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13</v>
      </c>
      <c r="C21" s="296"/>
      <c r="D21" s="297"/>
      <c r="E21" s="297">
        <v>13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13</v>
      </c>
      <c r="C22" s="296"/>
      <c r="D22" s="297"/>
      <c r="E22" s="297">
        <v>13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13</v>
      </c>
      <c r="C23" s="209"/>
      <c r="D23" s="210"/>
      <c r="E23" s="210">
        <v>13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283">
        <f t="shared" ref="C28:C34" si="1">SUM(D28:E28)</f>
        <v>61</v>
      </c>
      <c r="D28" s="90"/>
      <c r="E28" s="346">
        <v>61</v>
      </c>
      <c r="F28" s="262">
        <v>8</v>
      </c>
      <c r="G28" s="348">
        <v>19</v>
      </c>
      <c r="H28" s="348">
        <v>16</v>
      </c>
      <c r="I28" s="348">
        <v>1</v>
      </c>
      <c r="J28" s="348"/>
      <c r="K28" s="348">
        <v>17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283">
        <f t="shared" si="1"/>
        <v>74</v>
      </c>
      <c r="D29" s="348"/>
      <c r="E29" s="346">
        <v>74</v>
      </c>
      <c r="F29" s="262">
        <v>8</v>
      </c>
      <c r="G29" s="348">
        <v>25</v>
      </c>
      <c r="H29" s="348">
        <v>20</v>
      </c>
      <c r="I29" s="348">
        <v>2</v>
      </c>
      <c r="J29" s="348"/>
      <c r="K29" s="348">
        <v>19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283">
        <f t="shared" si="1"/>
        <v>467</v>
      </c>
      <c r="D30" s="348"/>
      <c r="E30" s="346">
        <v>467</v>
      </c>
      <c r="F30" s="262">
        <v>69</v>
      </c>
      <c r="G30" s="348">
        <v>134</v>
      </c>
      <c r="H30" s="348">
        <v>193</v>
      </c>
      <c r="I30" s="348">
        <v>8</v>
      </c>
      <c r="J30" s="348"/>
      <c r="K30" s="348">
        <v>63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53</v>
      </c>
      <c r="D31" s="95"/>
      <c r="E31" s="96">
        <v>53</v>
      </c>
      <c r="F31" s="97">
        <v>5</v>
      </c>
      <c r="G31" s="95">
        <v>11</v>
      </c>
      <c r="H31" s="95">
        <v>16</v>
      </c>
      <c r="I31" s="95">
        <v>2</v>
      </c>
      <c r="J31" s="95"/>
      <c r="K31" s="95">
        <v>19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283">
        <f t="shared" si="1"/>
        <v>1</v>
      </c>
      <c r="D32" s="348"/>
      <c r="E32" s="346">
        <v>1</v>
      </c>
      <c r="F32" s="262"/>
      <c r="G32" s="348"/>
      <c r="H32" s="348">
        <v>1</v>
      </c>
      <c r="I32" s="348"/>
      <c r="J32" s="348"/>
      <c r="K32" s="348"/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/>
      <c r="E33" s="306">
        <v>0</v>
      </c>
      <c r="F33" s="188"/>
      <c r="G33" s="305"/>
      <c r="H33" s="305"/>
      <c r="I33" s="305"/>
      <c r="J33" s="305"/>
      <c r="K33" s="305"/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2</v>
      </c>
      <c r="D34" s="305"/>
      <c r="E34" s="306">
        <v>2</v>
      </c>
      <c r="F34" s="188"/>
      <c r="G34" s="305">
        <v>1</v>
      </c>
      <c r="H34" s="305">
        <v>1</v>
      </c>
      <c r="I34" s="305"/>
      <c r="J34" s="305"/>
      <c r="K34" s="305"/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49"/>
      <c r="E35" s="349"/>
      <c r="F35" s="349"/>
      <c r="G35" s="349"/>
      <c r="H35" s="349"/>
      <c r="I35" s="349"/>
      <c r="J35" s="349"/>
      <c r="K35" s="349"/>
      <c r="L35" s="349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348">
        <v>370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348">
        <v>413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348">
        <v>410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348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348">
        <v>300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348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348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/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29" t="s">
        <v>68</v>
      </c>
      <c r="B46" s="84"/>
      <c r="D46" s="328"/>
      <c r="E46" s="328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630</v>
      </c>
      <c r="C48" s="332">
        <v>420</v>
      </c>
      <c r="D48" s="332">
        <v>210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467</v>
      </c>
      <c r="C49" s="332">
        <v>371</v>
      </c>
      <c r="D49" s="332">
        <v>96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163</v>
      </c>
      <c r="C50" s="111">
        <v>49</v>
      </c>
      <c r="D50" s="111">
        <v>114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275</v>
      </c>
      <c r="D53" s="120">
        <v>32</v>
      </c>
      <c r="E53" s="120">
        <v>20</v>
      </c>
      <c r="F53" s="120">
        <v>41</v>
      </c>
      <c r="G53" s="120">
        <v>88</v>
      </c>
      <c r="H53" s="120">
        <v>53</v>
      </c>
      <c r="I53" s="121">
        <v>41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10</v>
      </c>
      <c r="D54" s="333">
        <v>7</v>
      </c>
      <c r="E54" s="333">
        <v>1</v>
      </c>
      <c r="F54" s="333">
        <v>2</v>
      </c>
      <c r="G54" s="333"/>
      <c r="H54" s="333"/>
      <c r="I54" s="33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29</v>
      </c>
      <c r="D55" s="127">
        <v>22</v>
      </c>
      <c r="E55" s="127">
        <v>6</v>
      </c>
      <c r="F55" s="127">
        <v>1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23</v>
      </c>
      <c r="D56" s="129">
        <v>18</v>
      </c>
      <c r="E56" s="129">
        <v>2</v>
      </c>
      <c r="F56" s="129">
        <v>3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113</v>
      </c>
      <c r="D57" s="133">
        <v>78</v>
      </c>
      <c r="E57" s="133">
        <v>29</v>
      </c>
      <c r="F57" s="133">
        <v>6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29" t="s">
        <v>88</v>
      </c>
      <c r="B58" s="328"/>
      <c r="C58" s="328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/>
      <c r="C62" s="334">
        <v>2</v>
      </c>
      <c r="D62" s="336">
        <v>5</v>
      </c>
      <c r="E62" s="334">
        <v>12</v>
      </c>
      <c r="F62" s="337">
        <v>5</v>
      </c>
      <c r="G62" s="338">
        <v>13</v>
      </c>
      <c r="H62" s="337"/>
      <c r="I62" s="338">
        <v>1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/>
      <c r="F64" s="146"/>
      <c r="G64" s="147"/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1</v>
      </c>
      <c r="D65" s="144"/>
      <c r="E65" s="145">
        <v>1</v>
      </c>
      <c r="F65" s="146"/>
      <c r="G65" s="147">
        <v>2</v>
      </c>
      <c r="H65" s="146"/>
      <c r="I65" s="147">
        <v>1</v>
      </c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>
        <v>1</v>
      </c>
      <c r="C66" s="145">
        <v>1</v>
      </c>
      <c r="D66" s="144">
        <v>1</v>
      </c>
      <c r="E66" s="145">
        <v>9</v>
      </c>
      <c r="F66" s="146">
        <v>1</v>
      </c>
      <c r="G66" s="147">
        <v>11</v>
      </c>
      <c r="H66" s="146"/>
      <c r="I66" s="147">
        <v>2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/>
      <c r="E68" s="145"/>
      <c r="F68" s="146"/>
      <c r="G68" s="147"/>
      <c r="H68" s="146"/>
      <c r="I68" s="147"/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/>
      <c r="F69" s="146"/>
      <c r="G69" s="147"/>
      <c r="H69" s="146"/>
      <c r="I69" s="147"/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>
        <v>1</v>
      </c>
      <c r="C70" s="145">
        <v>10</v>
      </c>
      <c r="D70" s="144">
        <v>1</v>
      </c>
      <c r="E70" s="145">
        <v>62</v>
      </c>
      <c r="F70" s="146">
        <v>1</v>
      </c>
      <c r="G70" s="147">
        <v>62</v>
      </c>
      <c r="H70" s="146"/>
      <c r="I70" s="147"/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2</v>
      </c>
      <c r="D71" s="144"/>
      <c r="E71" s="145">
        <v>5</v>
      </c>
      <c r="F71" s="146"/>
      <c r="G71" s="147">
        <v>5</v>
      </c>
      <c r="H71" s="146"/>
      <c r="I71" s="147"/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8</v>
      </c>
      <c r="D72" s="144"/>
      <c r="E72" s="145">
        <v>11</v>
      </c>
      <c r="F72" s="146"/>
      <c r="G72" s="147">
        <v>11</v>
      </c>
      <c r="H72" s="146"/>
      <c r="I72" s="147"/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2</v>
      </c>
      <c r="C74" s="151">
        <f t="shared" si="10"/>
        <v>24</v>
      </c>
      <c r="D74" s="150">
        <f t="shared" si="10"/>
        <v>7</v>
      </c>
      <c r="E74" s="151">
        <f t="shared" si="10"/>
        <v>100</v>
      </c>
      <c r="F74" s="152">
        <f t="shared" si="10"/>
        <v>7</v>
      </c>
      <c r="G74" s="153">
        <f t="shared" si="10"/>
        <v>104</v>
      </c>
      <c r="H74" s="152">
        <f t="shared" si="10"/>
        <v>0</v>
      </c>
      <c r="I74" s="153">
        <f t="shared" si="10"/>
        <v>4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39"/>
      <c r="I75" s="339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2</v>
      </c>
      <c r="C78" s="337"/>
      <c r="D78" s="350">
        <v>2</v>
      </c>
      <c r="E78" s="351">
        <v>2</v>
      </c>
      <c r="F78" s="352"/>
      <c r="G78" s="352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0</v>
      </c>
      <c r="C79" s="146"/>
      <c r="D79" s="320"/>
      <c r="E79" s="321"/>
      <c r="F79" s="298"/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/>
      <c r="D80" s="320"/>
      <c r="E80" s="321"/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2</v>
      </c>
      <c r="C81" s="146"/>
      <c r="D81" s="320">
        <v>2</v>
      </c>
      <c r="E81" s="321">
        <v>2</v>
      </c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4</v>
      </c>
      <c r="C85" s="152">
        <f t="shared" si="15"/>
        <v>0</v>
      </c>
      <c r="D85" s="165">
        <f t="shared" si="15"/>
        <v>4</v>
      </c>
      <c r="E85" s="166">
        <f t="shared" si="15"/>
        <v>4</v>
      </c>
      <c r="F85" s="167">
        <f t="shared" si="15"/>
        <v>0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6766.1333333333332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2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",[8]NOMBRE!B6," - ","( ",[8]NOMBRE!C6,[8]NOMBRE!D6," )")</f>
        <v>MES: JULIO - ( 07 )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",[8]NOMBRE!B7)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02"/>
      <c r="E11" s="502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3</v>
      </c>
      <c r="D12" s="19">
        <f t="shared" si="0"/>
        <v>3</v>
      </c>
      <c r="E12" s="19">
        <f t="shared" si="0"/>
        <v>918</v>
      </c>
      <c r="F12" s="20">
        <f t="shared" si="0"/>
        <v>918</v>
      </c>
      <c r="G12" s="21">
        <f t="shared" si="0"/>
        <v>198</v>
      </c>
      <c r="H12" s="19">
        <f t="shared" si="0"/>
        <v>198</v>
      </c>
      <c r="I12" s="19">
        <f t="shared" si="0"/>
        <v>0</v>
      </c>
      <c r="J12" s="20">
        <f t="shared" si="0"/>
        <v>0</v>
      </c>
      <c r="K12" s="21">
        <f t="shared" si="0"/>
        <v>380.25</v>
      </c>
      <c r="L12" s="19">
        <f t="shared" si="0"/>
        <v>330.91666666666663</v>
      </c>
      <c r="M12" s="19">
        <f t="shared" si="0"/>
        <v>0</v>
      </c>
      <c r="N12" s="19">
        <f t="shared" si="0"/>
        <v>0</v>
      </c>
      <c r="O12" s="20">
        <f t="shared" si="0"/>
        <v>49.333333333333329</v>
      </c>
      <c r="P12" s="21">
        <f t="shared" si="0"/>
        <v>160.93333333333331</v>
      </c>
      <c r="Q12" s="19">
        <f t="shared" si="0"/>
        <v>72.566666666666663</v>
      </c>
      <c r="R12" s="19">
        <f t="shared" si="0"/>
        <v>11.5</v>
      </c>
      <c r="S12" s="19">
        <f t="shared" si="0"/>
        <v>4.2</v>
      </c>
      <c r="T12" s="20">
        <f t="shared" si="0"/>
        <v>72.666666666666657</v>
      </c>
      <c r="U12" s="21">
        <f t="shared" si="0"/>
        <v>71</v>
      </c>
      <c r="V12" s="19">
        <f t="shared" si="0"/>
        <v>59</v>
      </c>
      <c r="W12" s="19">
        <f t="shared" si="0"/>
        <v>0</v>
      </c>
      <c r="X12" s="19">
        <f t="shared" si="0"/>
        <v>0</v>
      </c>
      <c r="Y12" s="20">
        <f t="shared" si="0"/>
        <v>12</v>
      </c>
      <c r="Z12" s="21">
        <f>SUM(AA12:AB12)</f>
        <v>45.48</v>
      </c>
      <c r="AA12" s="19">
        <f>SUM(AA13:AA16)</f>
        <v>25.58</v>
      </c>
      <c r="AB12" s="22">
        <f>SUM(AB13:AB16)</f>
        <v>19.899999999999999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44" t="s">
        <v>23</v>
      </c>
      <c r="B13" s="278">
        <v>5</v>
      </c>
      <c r="C13" s="279">
        <v>2</v>
      </c>
      <c r="D13" s="279">
        <v>2</v>
      </c>
      <c r="E13" s="279">
        <v>198</v>
      </c>
      <c r="F13" s="279">
        <v>198</v>
      </c>
      <c r="G13" s="326">
        <f>SUM(H13:J13)</f>
        <v>198</v>
      </c>
      <c r="H13" s="280">
        <v>198</v>
      </c>
      <c r="I13" s="279">
        <v>0</v>
      </c>
      <c r="J13" s="279">
        <v>0</v>
      </c>
      <c r="K13" s="25">
        <f>SUM(L13:O13)</f>
        <v>234.58333333333331</v>
      </c>
      <c r="L13" s="280">
        <v>197.25</v>
      </c>
      <c r="M13" s="279">
        <v>0</v>
      </c>
      <c r="N13" s="26">
        <v>0</v>
      </c>
      <c r="O13" s="281">
        <v>37.333333333333329</v>
      </c>
      <c r="P13" s="25">
        <f>SUM(Q13:T13)</f>
        <v>124.74999999999999</v>
      </c>
      <c r="Q13" s="280">
        <v>72.566666666666663</v>
      </c>
      <c r="R13" s="279">
        <v>5.75</v>
      </c>
      <c r="S13" s="26">
        <v>2.1</v>
      </c>
      <c r="T13" s="281">
        <v>44.333333333333329</v>
      </c>
      <c r="U13" s="25">
        <f>SUM(V13:Y13)</f>
        <v>71</v>
      </c>
      <c r="V13" s="280">
        <v>59</v>
      </c>
      <c r="W13" s="279">
        <v>0</v>
      </c>
      <c r="X13" s="26">
        <v>0</v>
      </c>
      <c r="Y13" s="281">
        <v>12</v>
      </c>
      <c r="Z13" s="25">
        <f>SUM(AA13:AB13)</f>
        <v>16.23</v>
      </c>
      <c r="AA13" s="282">
        <v>15.23</v>
      </c>
      <c r="AB13" s="27">
        <v>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/>
      <c r="I14" s="30"/>
      <c r="J14" s="30"/>
      <c r="K14" s="288">
        <f>SUM(L14:O14)</f>
        <v>145.66666666666666</v>
      </c>
      <c r="L14" s="32">
        <v>133.66666666666666</v>
      </c>
      <c r="M14" s="30">
        <v>0</v>
      </c>
      <c r="N14" s="34">
        <v>0</v>
      </c>
      <c r="O14" s="35">
        <v>12</v>
      </c>
      <c r="P14" s="288">
        <f>SUM(Q14:T14)</f>
        <v>36.18333333333333</v>
      </c>
      <c r="Q14" s="32">
        <v>0</v>
      </c>
      <c r="R14" s="30">
        <v>5.75</v>
      </c>
      <c r="S14" s="34">
        <v>2.1</v>
      </c>
      <c r="T14" s="35">
        <v>28.333333333333332</v>
      </c>
      <c r="U14" s="288">
        <f>SUM(V14:Y14)</f>
        <v>0</v>
      </c>
      <c r="V14" s="32">
        <v>0</v>
      </c>
      <c r="W14" s="30">
        <v>0</v>
      </c>
      <c r="X14" s="34">
        <v>0</v>
      </c>
      <c r="Y14" s="35">
        <v>0</v>
      </c>
      <c r="Z14" s="288">
        <f>SUM(AA14:AB14)</f>
        <v>29.25</v>
      </c>
      <c r="AA14" s="36">
        <v>10.35</v>
      </c>
      <c r="AB14" s="37">
        <v>18.899999999999999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27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1</v>
      </c>
      <c r="C19" s="65"/>
      <c r="D19" s="66"/>
      <c r="E19" s="66">
        <v>1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13</v>
      </c>
      <c r="C20" s="296"/>
      <c r="D20" s="297"/>
      <c r="E20" s="297">
        <v>13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13</v>
      </c>
      <c r="C21" s="296"/>
      <c r="D21" s="297"/>
      <c r="E21" s="297">
        <v>13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13</v>
      </c>
      <c r="C22" s="296"/>
      <c r="D22" s="297"/>
      <c r="E22" s="297">
        <v>13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13</v>
      </c>
      <c r="C23" s="209"/>
      <c r="D23" s="210"/>
      <c r="E23" s="210">
        <v>13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283">
        <f t="shared" ref="C28:C34" si="1">SUM(D28:E28)</f>
        <v>109</v>
      </c>
      <c r="D28" s="90">
        <v>3</v>
      </c>
      <c r="E28" s="257">
        <v>106</v>
      </c>
      <c r="F28" s="262">
        <v>5</v>
      </c>
      <c r="G28" s="284">
        <v>31</v>
      </c>
      <c r="H28" s="284">
        <v>8</v>
      </c>
      <c r="I28" s="284">
        <v>62</v>
      </c>
      <c r="J28" s="284">
        <v>0</v>
      </c>
      <c r="K28" s="284">
        <v>3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283">
        <f t="shared" si="1"/>
        <v>127</v>
      </c>
      <c r="D29" s="284">
        <v>3</v>
      </c>
      <c r="E29" s="257">
        <v>124</v>
      </c>
      <c r="F29" s="262">
        <v>9</v>
      </c>
      <c r="G29" s="284">
        <v>43</v>
      </c>
      <c r="H29" s="284">
        <v>13</v>
      </c>
      <c r="I29" s="284">
        <v>62</v>
      </c>
      <c r="J29" s="284">
        <v>0</v>
      </c>
      <c r="K29" s="284">
        <v>0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283">
        <f t="shared" si="1"/>
        <v>675</v>
      </c>
      <c r="D30" s="284">
        <v>4</v>
      </c>
      <c r="E30" s="257">
        <v>671</v>
      </c>
      <c r="F30" s="262">
        <v>59</v>
      </c>
      <c r="G30" s="284">
        <v>355</v>
      </c>
      <c r="H30" s="284">
        <v>109</v>
      </c>
      <c r="I30" s="284">
        <v>125</v>
      </c>
      <c r="J30" s="284">
        <v>0</v>
      </c>
      <c r="K30" s="284">
        <v>27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101</v>
      </c>
      <c r="D31" s="95">
        <v>3</v>
      </c>
      <c r="E31" s="96">
        <v>98</v>
      </c>
      <c r="F31" s="97">
        <v>6</v>
      </c>
      <c r="G31" s="95">
        <v>26</v>
      </c>
      <c r="H31" s="95">
        <v>10</v>
      </c>
      <c r="I31" s="95">
        <v>59</v>
      </c>
      <c r="J31" s="95">
        <v>0</v>
      </c>
      <c r="K31" s="95">
        <v>0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283">
        <f t="shared" si="1"/>
        <v>0</v>
      </c>
      <c r="D32" s="284">
        <v>0</v>
      </c>
      <c r="E32" s="257">
        <v>0</v>
      </c>
      <c r="F32" s="262">
        <v>0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>
        <v>0</v>
      </c>
      <c r="E33" s="306">
        <v>0</v>
      </c>
      <c r="F33" s="188">
        <v>0</v>
      </c>
      <c r="G33" s="305">
        <v>0</v>
      </c>
      <c r="H33" s="305">
        <v>0</v>
      </c>
      <c r="I33" s="305">
        <v>0</v>
      </c>
      <c r="J33" s="305">
        <v>0</v>
      </c>
      <c r="K33" s="305">
        <v>0</v>
      </c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5</v>
      </c>
      <c r="D34" s="305">
        <v>0</v>
      </c>
      <c r="E34" s="306">
        <v>5</v>
      </c>
      <c r="F34" s="188">
        <v>0</v>
      </c>
      <c r="G34" s="305">
        <v>3</v>
      </c>
      <c r="H34" s="305">
        <v>2</v>
      </c>
      <c r="I34" s="305">
        <v>0</v>
      </c>
      <c r="J34" s="305">
        <v>0</v>
      </c>
      <c r="K34" s="305">
        <v>0</v>
      </c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28"/>
      <c r="E35" s="328"/>
      <c r="F35" s="328"/>
      <c r="G35" s="328"/>
      <c r="H35" s="328"/>
      <c r="I35" s="328"/>
      <c r="J35" s="328"/>
      <c r="K35" s="328"/>
      <c r="L35" s="328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284">
        <v>345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284">
        <v>650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284">
        <v>769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284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284">
        <v>870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284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284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>
        <v>3</v>
      </c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29" t="s">
        <v>68</v>
      </c>
      <c r="B46" s="84"/>
      <c r="D46" s="328"/>
      <c r="E46" s="328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930</v>
      </c>
      <c r="C48" s="332">
        <v>620</v>
      </c>
      <c r="D48" s="332">
        <v>310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675</v>
      </c>
      <c r="C49" s="332">
        <v>489</v>
      </c>
      <c r="D49" s="332">
        <v>186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255</v>
      </c>
      <c r="C50" s="111">
        <v>131</v>
      </c>
      <c r="D50" s="111">
        <v>124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117</v>
      </c>
      <c r="D53" s="120">
        <v>25</v>
      </c>
      <c r="E53" s="120">
        <v>18</v>
      </c>
      <c r="F53" s="120">
        <v>10</v>
      </c>
      <c r="G53" s="120">
        <v>12</v>
      </c>
      <c r="H53" s="120">
        <v>26</v>
      </c>
      <c r="I53" s="121">
        <v>26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11</v>
      </c>
      <c r="D54" s="333">
        <v>4</v>
      </c>
      <c r="E54" s="333">
        <v>3</v>
      </c>
      <c r="F54" s="333">
        <v>4</v>
      </c>
      <c r="G54" s="333"/>
      <c r="H54" s="333"/>
      <c r="I54" s="33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33</v>
      </c>
      <c r="D55" s="127">
        <v>20</v>
      </c>
      <c r="E55" s="127">
        <v>10</v>
      </c>
      <c r="F55" s="127">
        <v>3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29</v>
      </c>
      <c r="D56" s="129">
        <v>10</v>
      </c>
      <c r="E56" s="129">
        <v>15</v>
      </c>
      <c r="F56" s="129">
        <v>4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165</v>
      </c>
      <c r="D57" s="133">
        <v>90</v>
      </c>
      <c r="E57" s="133">
        <v>73</v>
      </c>
      <c r="F57" s="133">
        <v>2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29" t="s">
        <v>88</v>
      </c>
      <c r="B58" s="328"/>
      <c r="C58" s="328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/>
      <c r="C62" s="334">
        <v>7</v>
      </c>
      <c r="D62" s="336">
        <v>6</v>
      </c>
      <c r="E62" s="334">
        <v>20</v>
      </c>
      <c r="F62" s="337">
        <v>6</v>
      </c>
      <c r="G62" s="338">
        <v>21</v>
      </c>
      <c r="H62" s="337"/>
      <c r="I62" s="338">
        <v>1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/>
      <c r="F64" s="146"/>
      <c r="G64" s="147"/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/>
      <c r="D65" s="144"/>
      <c r="E65" s="145"/>
      <c r="F65" s="146"/>
      <c r="G65" s="147"/>
      <c r="H65" s="146"/>
      <c r="I65" s="147"/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3</v>
      </c>
      <c r="D66" s="144">
        <v>1</v>
      </c>
      <c r="E66" s="145">
        <v>19</v>
      </c>
      <c r="F66" s="146">
        <v>1</v>
      </c>
      <c r="G66" s="147">
        <v>22</v>
      </c>
      <c r="H66" s="146"/>
      <c r="I66" s="147">
        <v>3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/>
      <c r="E68" s="145">
        <v>1</v>
      </c>
      <c r="F68" s="146"/>
      <c r="G68" s="147">
        <v>1</v>
      </c>
      <c r="H68" s="146"/>
      <c r="I68" s="147"/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>
        <v>1</v>
      </c>
      <c r="D69" s="144"/>
      <c r="E69" s="145">
        <v>5</v>
      </c>
      <c r="F69" s="146"/>
      <c r="G69" s="147">
        <v>5</v>
      </c>
      <c r="H69" s="146"/>
      <c r="I69" s="147"/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</v>
      </c>
      <c r="D70" s="144"/>
      <c r="E70" s="145">
        <v>53</v>
      </c>
      <c r="F70" s="146"/>
      <c r="G70" s="147">
        <v>53</v>
      </c>
      <c r="H70" s="146"/>
      <c r="I70" s="147"/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2</v>
      </c>
      <c r="D71" s="144"/>
      <c r="E71" s="145">
        <v>8</v>
      </c>
      <c r="F71" s="146"/>
      <c r="G71" s="147">
        <v>9</v>
      </c>
      <c r="H71" s="146"/>
      <c r="I71" s="147">
        <v>1</v>
      </c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4</v>
      </c>
      <c r="D72" s="144"/>
      <c r="E72" s="145">
        <v>10</v>
      </c>
      <c r="F72" s="146"/>
      <c r="G72" s="147">
        <v>10</v>
      </c>
      <c r="H72" s="146"/>
      <c r="I72" s="147"/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0</v>
      </c>
      <c r="C74" s="151">
        <f t="shared" si="10"/>
        <v>18</v>
      </c>
      <c r="D74" s="150">
        <f t="shared" si="10"/>
        <v>7</v>
      </c>
      <c r="E74" s="151">
        <f t="shared" si="10"/>
        <v>116</v>
      </c>
      <c r="F74" s="152">
        <f t="shared" si="10"/>
        <v>7</v>
      </c>
      <c r="G74" s="153">
        <f t="shared" si="10"/>
        <v>121</v>
      </c>
      <c r="H74" s="152">
        <f t="shared" si="10"/>
        <v>0</v>
      </c>
      <c r="I74" s="153">
        <f t="shared" si="10"/>
        <v>5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39"/>
      <c r="I75" s="339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4</v>
      </c>
      <c r="C78" s="337"/>
      <c r="D78" s="285">
        <v>4</v>
      </c>
      <c r="E78" s="286">
        <v>4</v>
      </c>
      <c r="F78" s="250"/>
      <c r="G78" s="250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1</v>
      </c>
      <c r="C79" s="146"/>
      <c r="D79" s="320">
        <v>1</v>
      </c>
      <c r="E79" s="321"/>
      <c r="F79" s="298"/>
      <c r="G79" s="298">
        <v>1</v>
      </c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/>
      <c r="D80" s="320"/>
      <c r="E80" s="321"/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0</v>
      </c>
      <c r="C81" s="146"/>
      <c r="D81" s="320"/>
      <c r="E81" s="321"/>
      <c r="F81" s="298"/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5</v>
      </c>
      <c r="C85" s="152">
        <f t="shared" si="15"/>
        <v>0</v>
      </c>
      <c r="D85" s="165">
        <f t="shared" si="15"/>
        <v>5</v>
      </c>
      <c r="E85" s="166">
        <f t="shared" si="15"/>
        <v>4</v>
      </c>
      <c r="F85" s="167">
        <f t="shared" si="15"/>
        <v>0</v>
      </c>
      <c r="G85" s="167">
        <f t="shared" si="15"/>
        <v>1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9215.5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6.85546875" style="2" customWidth="1"/>
    <col min="2" max="2" width="22.425781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42578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hidden="1" customWidth="1"/>
    <col min="79" max="104" width="12.28515625" style="5" hidden="1" customWidth="1"/>
    <col min="105" max="105" width="11.42578125" style="2" hidden="1" customWidth="1"/>
    <col min="106" max="107" width="0" style="2" hidden="1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2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",[9]NOMBRE!B6," - ","( ",[9]NOMBRE!C6,[9]NOMBRE!D6," )")</f>
        <v>MES: AGOSTO - ( 08 )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",[9]NOMBRE!B7)</f>
        <v>AÑO: 2020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478" t="s">
        <v>3</v>
      </c>
      <c r="B9" s="479" t="s">
        <v>4</v>
      </c>
      <c r="C9" s="480" t="s">
        <v>5</v>
      </c>
      <c r="D9" s="481" t="s">
        <v>6</v>
      </c>
      <c r="E9" s="481" t="s">
        <v>7</v>
      </c>
      <c r="F9" s="484" t="s">
        <v>8</v>
      </c>
      <c r="G9" s="458" t="s">
        <v>9</v>
      </c>
      <c r="H9" s="459"/>
      <c r="I9" s="459"/>
      <c r="J9" s="460"/>
      <c r="K9" s="458" t="s">
        <v>10</v>
      </c>
      <c r="L9" s="459"/>
      <c r="M9" s="459"/>
      <c r="N9" s="459"/>
      <c r="O9" s="460"/>
      <c r="P9" s="458" t="s">
        <v>11</v>
      </c>
      <c r="Q9" s="459"/>
      <c r="R9" s="459"/>
      <c r="S9" s="459"/>
      <c r="T9" s="460"/>
      <c r="U9" s="458" t="s">
        <v>12</v>
      </c>
      <c r="V9" s="459"/>
      <c r="W9" s="459"/>
      <c r="X9" s="459"/>
      <c r="Y9" s="460"/>
      <c r="Z9" s="458" t="s">
        <v>13</v>
      </c>
      <c r="AA9" s="459"/>
      <c r="AB9" s="460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478"/>
      <c r="B10" s="479"/>
      <c r="C10" s="480"/>
      <c r="D10" s="482"/>
      <c r="E10" s="482"/>
      <c r="F10" s="484"/>
      <c r="G10" s="492"/>
      <c r="H10" s="462"/>
      <c r="I10" s="462"/>
      <c r="J10" s="493"/>
      <c r="K10" s="492"/>
      <c r="L10" s="462"/>
      <c r="M10" s="462"/>
      <c r="N10" s="462"/>
      <c r="O10" s="493"/>
      <c r="P10" s="492"/>
      <c r="Q10" s="462"/>
      <c r="R10" s="462"/>
      <c r="S10" s="462"/>
      <c r="T10" s="493"/>
      <c r="U10" s="492"/>
      <c r="V10" s="462"/>
      <c r="W10" s="462"/>
      <c r="X10" s="462"/>
      <c r="Y10" s="493"/>
      <c r="Z10" s="492"/>
      <c r="AA10" s="462"/>
      <c r="AB10" s="493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478"/>
      <c r="B11" s="479"/>
      <c r="C11" s="480"/>
      <c r="D11" s="502"/>
      <c r="E11" s="502"/>
      <c r="F11" s="484"/>
      <c r="G11" s="276" t="s">
        <v>14</v>
      </c>
      <c r="H11" s="13" t="s">
        <v>15</v>
      </c>
      <c r="I11" s="13" t="s">
        <v>16</v>
      </c>
      <c r="J11" s="277" t="s">
        <v>17</v>
      </c>
      <c r="K11" s="276" t="s">
        <v>14</v>
      </c>
      <c r="L11" s="13" t="s">
        <v>15</v>
      </c>
      <c r="M11" s="13" t="s">
        <v>16</v>
      </c>
      <c r="N11" s="13" t="s">
        <v>17</v>
      </c>
      <c r="O11" s="277" t="s">
        <v>18</v>
      </c>
      <c r="P11" s="276" t="s">
        <v>14</v>
      </c>
      <c r="Q11" s="13" t="s">
        <v>15</v>
      </c>
      <c r="R11" s="13" t="s">
        <v>19</v>
      </c>
      <c r="S11" s="13" t="s">
        <v>17</v>
      </c>
      <c r="T11" s="277" t="s">
        <v>18</v>
      </c>
      <c r="U11" s="276" t="s">
        <v>14</v>
      </c>
      <c r="V11" s="13" t="s">
        <v>15</v>
      </c>
      <c r="W11" s="13" t="s">
        <v>16</v>
      </c>
      <c r="X11" s="13" t="s">
        <v>17</v>
      </c>
      <c r="Y11" s="277" t="s">
        <v>18</v>
      </c>
      <c r="Z11" s="276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5" t="s">
        <v>22</v>
      </c>
      <c r="B12" s="17">
        <f t="shared" ref="B12:Y12" si="0">SUM(B13:B16)</f>
        <v>6</v>
      </c>
      <c r="C12" s="18">
        <f t="shared" si="0"/>
        <v>4</v>
      </c>
      <c r="D12" s="19">
        <f t="shared" si="0"/>
        <v>4</v>
      </c>
      <c r="E12" s="19">
        <f t="shared" si="0"/>
        <v>972</v>
      </c>
      <c r="F12" s="20">
        <f t="shared" si="0"/>
        <v>972</v>
      </c>
      <c r="G12" s="21">
        <f t="shared" si="0"/>
        <v>252</v>
      </c>
      <c r="H12" s="19">
        <f t="shared" si="0"/>
        <v>252</v>
      </c>
      <c r="I12" s="19">
        <f t="shared" si="0"/>
        <v>0</v>
      </c>
      <c r="J12" s="20">
        <f t="shared" si="0"/>
        <v>0</v>
      </c>
      <c r="K12" s="21">
        <f t="shared" si="0"/>
        <v>238.48000000000002</v>
      </c>
      <c r="L12" s="19">
        <f t="shared" si="0"/>
        <v>180.36</v>
      </c>
      <c r="M12" s="19">
        <f t="shared" si="0"/>
        <v>3.62</v>
      </c>
      <c r="N12" s="19">
        <f t="shared" si="0"/>
        <v>0</v>
      </c>
      <c r="O12" s="20">
        <f t="shared" si="0"/>
        <v>54.5</v>
      </c>
      <c r="P12" s="21">
        <f t="shared" si="0"/>
        <v>242.23000000000002</v>
      </c>
      <c r="Q12" s="19">
        <f t="shared" si="0"/>
        <v>102.38</v>
      </c>
      <c r="R12" s="19">
        <f t="shared" si="0"/>
        <v>64.37</v>
      </c>
      <c r="S12" s="19">
        <f t="shared" si="0"/>
        <v>6.48</v>
      </c>
      <c r="T12" s="20">
        <f t="shared" si="0"/>
        <v>69</v>
      </c>
      <c r="U12" s="21">
        <f t="shared" si="0"/>
        <v>102.29</v>
      </c>
      <c r="V12" s="19">
        <f t="shared" si="0"/>
        <v>56.2</v>
      </c>
      <c r="W12" s="19">
        <f t="shared" si="0"/>
        <v>14.57</v>
      </c>
      <c r="X12" s="19">
        <f t="shared" si="0"/>
        <v>7.02</v>
      </c>
      <c r="Y12" s="20">
        <f t="shared" si="0"/>
        <v>24.5</v>
      </c>
      <c r="Z12" s="21">
        <f>SUM(AA12:AB12)</f>
        <v>57.239999999999995</v>
      </c>
      <c r="AA12" s="19">
        <f>SUM(AA13:AA16)</f>
        <v>38.26</v>
      </c>
      <c r="AB12" s="22">
        <f>SUM(AB13:AB16)</f>
        <v>18.98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25" t="s">
        <v>23</v>
      </c>
      <c r="B13" s="278">
        <v>5</v>
      </c>
      <c r="C13" s="279">
        <v>3</v>
      </c>
      <c r="D13" s="279">
        <v>3</v>
      </c>
      <c r="E13" s="279">
        <v>252</v>
      </c>
      <c r="F13" s="279">
        <v>252</v>
      </c>
      <c r="G13" s="326">
        <f>SUM(H13:J13)</f>
        <v>252</v>
      </c>
      <c r="H13" s="280">
        <v>252</v>
      </c>
      <c r="I13" s="279">
        <v>0</v>
      </c>
      <c r="J13" s="279">
        <v>0</v>
      </c>
      <c r="K13" s="25">
        <f>SUM(L13:O13)</f>
        <v>123.85000000000001</v>
      </c>
      <c r="L13" s="280">
        <v>93.23</v>
      </c>
      <c r="M13" s="279">
        <v>3.62</v>
      </c>
      <c r="N13" s="26">
        <v>0</v>
      </c>
      <c r="O13" s="281">
        <v>27</v>
      </c>
      <c r="P13" s="25">
        <f>SUM(Q13:T13)</f>
        <v>110.85000000000001</v>
      </c>
      <c r="Q13" s="280">
        <v>0</v>
      </c>
      <c r="R13" s="279">
        <v>64.37</v>
      </c>
      <c r="S13" s="26">
        <v>6.48</v>
      </c>
      <c r="T13" s="281">
        <v>40</v>
      </c>
      <c r="U13" s="25">
        <f>SUM(V13:Y13)</f>
        <v>28.59</v>
      </c>
      <c r="V13" s="280">
        <v>0</v>
      </c>
      <c r="W13" s="279">
        <v>14.57</v>
      </c>
      <c r="X13" s="26">
        <v>7.02</v>
      </c>
      <c r="Y13" s="281">
        <v>7</v>
      </c>
      <c r="Z13" s="25">
        <f>SUM(AA13:AB13)</f>
        <v>35.49</v>
      </c>
      <c r="AA13" s="282">
        <v>24.66</v>
      </c>
      <c r="AB13" s="27">
        <v>10.83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288">
        <f>SUM(L14:O14)</f>
        <v>114.63</v>
      </c>
      <c r="L14" s="32">
        <v>87.13</v>
      </c>
      <c r="M14" s="30"/>
      <c r="N14" s="34"/>
      <c r="O14" s="35">
        <v>27.5</v>
      </c>
      <c r="P14" s="288">
        <f>SUM(Q14:T14)</f>
        <v>131.38</v>
      </c>
      <c r="Q14" s="32">
        <v>102.38</v>
      </c>
      <c r="R14" s="30"/>
      <c r="S14" s="34"/>
      <c r="T14" s="35">
        <v>29</v>
      </c>
      <c r="U14" s="288">
        <f>SUM(V14:Y14)</f>
        <v>73.7</v>
      </c>
      <c r="V14" s="32">
        <v>56.2</v>
      </c>
      <c r="W14" s="30"/>
      <c r="X14" s="34"/>
      <c r="Y14" s="35">
        <v>17.5</v>
      </c>
      <c r="Z14" s="288">
        <f>SUM(AA14:AB14)</f>
        <v>21.75</v>
      </c>
      <c r="AA14" s="36">
        <v>13.6</v>
      </c>
      <c r="AB14" s="37">
        <v>8.15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8" t="s">
        <v>25</v>
      </c>
      <c r="B15" s="29"/>
      <c r="C15" s="30"/>
      <c r="D15" s="30"/>
      <c r="E15" s="30"/>
      <c r="F15" s="30"/>
      <c r="G15" s="288">
        <f>SUM(H15:J15)</f>
        <v>0</v>
      </c>
      <c r="H15" s="32"/>
      <c r="I15" s="30"/>
      <c r="J15" s="30"/>
      <c r="K15" s="288">
        <f>SUM(L15:O15)</f>
        <v>0</v>
      </c>
      <c r="L15" s="32"/>
      <c r="M15" s="30"/>
      <c r="N15" s="34"/>
      <c r="O15" s="35"/>
      <c r="P15" s="288">
        <f>SUM(Q15:T15)</f>
        <v>0</v>
      </c>
      <c r="Q15" s="32"/>
      <c r="R15" s="30"/>
      <c r="S15" s="34"/>
      <c r="T15" s="35"/>
      <c r="U15" s="288">
        <f>SUM(V15:Y15)</f>
        <v>0</v>
      </c>
      <c r="V15" s="32"/>
      <c r="W15" s="30"/>
      <c r="X15" s="34"/>
      <c r="Y15" s="35"/>
      <c r="Z15" s="288">
        <f>SUM(AA15:AB15)</f>
        <v>0</v>
      </c>
      <c r="AA15" s="36"/>
      <c r="AB15" s="37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9" t="s">
        <v>26</v>
      </c>
      <c r="B16" s="40"/>
      <c r="C16" s="41"/>
      <c r="D16" s="42"/>
      <c r="E16" s="42"/>
      <c r="F16" s="43"/>
      <c r="G16" s="208">
        <f>SUM(H16:J16)</f>
        <v>0</v>
      </c>
      <c r="H16" s="45"/>
      <c r="I16" s="41"/>
      <c r="J16" s="41"/>
      <c r="K16" s="46">
        <f>SUM(L16:O16)</f>
        <v>0</v>
      </c>
      <c r="L16" s="45"/>
      <c r="M16" s="41"/>
      <c r="N16" s="47"/>
      <c r="O16" s="48"/>
      <c r="P16" s="46">
        <f>SUM(Q16:T16)</f>
        <v>0</v>
      </c>
      <c r="Q16" s="45"/>
      <c r="R16" s="41"/>
      <c r="S16" s="47"/>
      <c r="T16" s="48"/>
      <c r="U16" s="46">
        <f>SUM(V16:Y16)</f>
        <v>0</v>
      </c>
      <c r="V16" s="45"/>
      <c r="W16" s="41"/>
      <c r="X16" s="47"/>
      <c r="Y16" s="48"/>
      <c r="Z16" s="208">
        <f>SUM(AA16:AB16)</f>
        <v>0</v>
      </c>
      <c r="AA16" s="49"/>
      <c r="AB16" s="186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50"/>
      <c r="C17" s="289"/>
      <c r="D17" s="289"/>
      <c r="E17" s="289"/>
      <c r="F17" s="289"/>
      <c r="G17" s="50"/>
      <c r="H17" s="327"/>
      <c r="I17" s="53"/>
      <c r="J17" s="54"/>
      <c r="K17" s="55"/>
      <c r="L17" s="5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72" t="s">
        <v>28</v>
      </c>
      <c r="B18" s="271" t="s">
        <v>29</v>
      </c>
      <c r="C18" s="58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291"/>
      <c r="I18" s="289"/>
      <c r="J18" s="289"/>
      <c r="K18" s="292"/>
      <c r="L18" s="29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3" t="s">
        <v>35</v>
      </c>
      <c r="B19" s="64">
        <f>SUM(C19:G19)</f>
        <v>1</v>
      </c>
      <c r="C19" s="65"/>
      <c r="D19" s="66"/>
      <c r="E19" s="66">
        <v>1</v>
      </c>
      <c r="F19" s="66"/>
      <c r="G19" s="67"/>
      <c r="H19" s="293"/>
      <c r="I19" s="289"/>
      <c r="J19" s="289"/>
      <c r="K19" s="292"/>
      <c r="L19" s="29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69" t="s">
        <v>36</v>
      </c>
      <c r="B20" s="295">
        <f>SUM(C20:G20)</f>
        <v>49</v>
      </c>
      <c r="C20" s="296"/>
      <c r="D20" s="297"/>
      <c r="E20" s="297">
        <v>49</v>
      </c>
      <c r="F20" s="297"/>
      <c r="G20" s="298"/>
      <c r="H20" s="293"/>
      <c r="I20" s="289"/>
      <c r="J20" s="289"/>
      <c r="K20" s="292"/>
      <c r="L20" s="29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69" t="s">
        <v>37</v>
      </c>
      <c r="B21" s="295">
        <f>SUM(C21:G21)</f>
        <v>49</v>
      </c>
      <c r="C21" s="296"/>
      <c r="D21" s="297"/>
      <c r="E21" s="297">
        <v>49</v>
      </c>
      <c r="F21" s="297"/>
      <c r="G21" s="298"/>
      <c r="H21" s="293"/>
      <c r="I21" s="289"/>
      <c r="J21" s="289"/>
      <c r="K21" s="292"/>
      <c r="L21" s="29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69" t="s">
        <v>38</v>
      </c>
      <c r="B22" s="295">
        <f>SUM(C22:G22)</f>
        <v>49</v>
      </c>
      <c r="C22" s="296"/>
      <c r="D22" s="297"/>
      <c r="E22" s="297">
        <v>49</v>
      </c>
      <c r="F22" s="297"/>
      <c r="G22" s="298"/>
      <c r="H22" s="293"/>
      <c r="I22" s="289"/>
      <c r="J22" s="299"/>
      <c r="K22" s="292"/>
      <c r="L22" s="29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187" t="s">
        <v>39</v>
      </c>
      <c r="B23" s="76">
        <f>SUM(C23:G23)</f>
        <v>49</v>
      </c>
      <c r="C23" s="209"/>
      <c r="D23" s="210"/>
      <c r="E23" s="210">
        <v>49</v>
      </c>
      <c r="F23" s="210"/>
      <c r="G23" s="211"/>
      <c r="H23" s="293"/>
      <c r="I23" s="289"/>
      <c r="J23" s="289"/>
      <c r="K23" s="292"/>
      <c r="L23" s="29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00" t="s">
        <v>40</v>
      </c>
      <c r="B24" s="301"/>
      <c r="C24" s="299"/>
      <c r="D24" s="301"/>
      <c r="E24" s="30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54"/>
      <c r="C25" s="302"/>
      <c r="D25" s="302"/>
      <c r="E25" s="302"/>
      <c r="F25" s="302"/>
      <c r="G25" s="302"/>
      <c r="H25" s="302"/>
      <c r="I25" s="303"/>
      <c r="J25" s="303"/>
      <c r="K25" s="301"/>
      <c r="L25" s="30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472" t="s">
        <v>28</v>
      </c>
      <c r="B26" s="451"/>
      <c r="C26" s="442" t="s">
        <v>29</v>
      </c>
      <c r="D26" s="438" t="s">
        <v>42</v>
      </c>
      <c r="E26" s="475"/>
      <c r="F26" s="476" t="s">
        <v>43</v>
      </c>
      <c r="G26" s="476"/>
      <c r="H26" s="476"/>
      <c r="I26" s="476"/>
      <c r="J26" s="476"/>
      <c r="K26" s="477"/>
      <c r="M26" s="84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473"/>
      <c r="B27" s="488"/>
      <c r="C27" s="503"/>
      <c r="D27" s="85" t="s">
        <v>44</v>
      </c>
      <c r="E27" s="274" t="s">
        <v>45</v>
      </c>
      <c r="F27" s="270" t="s">
        <v>46</v>
      </c>
      <c r="G27" s="88" t="s">
        <v>47</v>
      </c>
      <c r="H27" s="88" t="s">
        <v>48</v>
      </c>
      <c r="I27" s="88" t="s">
        <v>49</v>
      </c>
      <c r="J27" s="88" t="s">
        <v>50</v>
      </c>
      <c r="K27" s="8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464" t="s">
        <v>36</v>
      </c>
      <c r="B28" s="465"/>
      <c r="C28" s="283">
        <f t="shared" ref="C28:C34" si="1">SUM(D28:E28)</f>
        <v>140</v>
      </c>
      <c r="D28" s="90">
        <v>4</v>
      </c>
      <c r="E28" s="257">
        <v>136</v>
      </c>
      <c r="F28" s="262">
        <v>10</v>
      </c>
      <c r="G28" s="284">
        <v>28</v>
      </c>
      <c r="H28" s="284">
        <v>11</v>
      </c>
      <c r="I28" s="284">
        <v>91</v>
      </c>
      <c r="J28" s="284"/>
      <c r="K28" s="284">
        <v>0</v>
      </c>
      <c r="L28" s="91" t="str">
        <f>CA28</f>
        <v/>
      </c>
      <c r="BV28" s="3"/>
      <c r="BW28" s="4"/>
      <c r="BX28" s="4"/>
      <c r="CA28" s="92" t="str">
        <f>IF(CG28=1," * La Suma de Personas por Origen de Derivación no puede ser Mayor a la suma de Personas por Edad. ","")</f>
        <v/>
      </c>
      <c r="CG28" s="9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466" t="s">
        <v>37</v>
      </c>
      <c r="B29" s="467"/>
      <c r="C29" s="283">
        <f t="shared" si="1"/>
        <v>162</v>
      </c>
      <c r="D29" s="284">
        <v>4</v>
      </c>
      <c r="E29" s="257">
        <v>158</v>
      </c>
      <c r="F29" s="262">
        <v>12</v>
      </c>
      <c r="G29" s="284">
        <v>40</v>
      </c>
      <c r="H29" s="284">
        <v>13</v>
      </c>
      <c r="I29" s="284">
        <v>96</v>
      </c>
      <c r="J29" s="284"/>
      <c r="K29" s="284">
        <v>1</v>
      </c>
      <c r="L29" s="91" t="str">
        <f t="shared" ref="L29:L34" si="2">CA29</f>
        <v/>
      </c>
      <c r="BV29" s="3"/>
      <c r="BW29" s="4"/>
      <c r="BX29" s="4"/>
      <c r="CA29" s="92" t="str">
        <f t="shared" ref="CA29:CA34" si="3">IF(CG29=1," * La Suma de Personas por Origen de Derivación no puede ser Mayor a la suma de Personas por Edad. ","")</f>
        <v/>
      </c>
      <c r="CG29" s="9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466" t="s">
        <v>38</v>
      </c>
      <c r="B30" s="467"/>
      <c r="C30" s="283">
        <f t="shared" si="1"/>
        <v>800</v>
      </c>
      <c r="D30" s="284">
        <v>7</v>
      </c>
      <c r="E30" s="257">
        <v>793</v>
      </c>
      <c r="F30" s="262">
        <v>67</v>
      </c>
      <c r="G30" s="284">
        <v>378</v>
      </c>
      <c r="H30" s="284">
        <v>95</v>
      </c>
      <c r="I30" s="284">
        <v>235</v>
      </c>
      <c r="J30" s="284"/>
      <c r="K30" s="284">
        <v>25</v>
      </c>
      <c r="L30" s="91" t="str">
        <f t="shared" si="2"/>
        <v/>
      </c>
      <c r="BV30" s="3"/>
      <c r="BW30" s="4"/>
      <c r="BX30" s="4"/>
      <c r="CA30" s="92" t="str">
        <f t="shared" si="3"/>
        <v/>
      </c>
      <c r="CG30" s="9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468" t="s">
        <v>39</v>
      </c>
      <c r="B31" s="469"/>
      <c r="C31" s="94">
        <f t="shared" si="1"/>
        <v>127</v>
      </c>
      <c r="D31" s="95">
        <v>4</v>
      </c>
      <c r="E31" s="96">
        <v>123</v>
      </c>
      <c r="F31" s="97">
        <v>5</v>
      </c>
      <c r="G31" s="95">
        <v>27</v>
      </c>
      <c r="H31" s="95">
        <v>5</v>
      </c>
      <c r="I31" s="95">
        <v>90</v>
      </c>
      <c r="J31" s="95"/>
      <c r="K31" s="95">
        <v>0</v>
      </c>
      <c r="L31" s="91" t="str">
        <f t="shared" si="2"/>
        <v/>
      </c>
      <c r="BV31" s="3"/>
      <c r="BW31" s="4"/>
      <c r="BX31" s="4"/>
      <c r="CA31" s="92" t="str">
        <f t="shared" si="3"/>
        <v/>
      </c>
      <c r="CG31" s="9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470" t="s">
        <v>52</v>
      </c>
      <c r="B32" s="98" t="s">
        <v>53</v>
      </c>
      <c r="C32" s="283">
        <f t="shared" si="1"/>
        <v>7</v>
      </c>
      <c r="D32" s="284">
        <v>0</v>
      </c>
      <c r="E32" s="257">
        <v>7</v>
      </c>
      <c r="F32" s="262">
        <v>1</v>
      </c>
      <c r="G32" s="284">
        <v>3</v>
      </c>
      <c r="H32" s="284">
        <v>3</v>
      </c>
      <c r="I32" s="284"/>
      <c r="J32" s="284"/>
      <c r="K32" s="284"/>
      <c r="L32" s="91" t="str">
        <f t="shared" si="2"/>
        <v/>
      </c>
      <c r="BV32" s="3"/>
      <c r="BW32" s="4"/>
      <c r="BX32" s="4"/>
      <c r="CA32" s="92" t="str">
        <f t="shared" si="3"/>
        <v/>
      </c>
      <c r="CG32" s="9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506"/>
      <c r="B33" s="273" t="s">
        <v>54</v>
      </c>
      <c r="C33" s="187">
        <f t="shared" si="1"/>
        <v>0</v>
      </c>
      <c r="D33" s="305">
        <v>0</v>
      </c>
      <c r="E33" s="306">
        <v>0</v>
      </c>
      <c r="F33" s="188"/>
      <c r="G33" s="305"/>
      <c r="H33" s="305"/>
      <c r="I33" s="305"/>
      <c r="J33" s="305"/>
      <c r="K33" s="305"/>
      <c r="L33" s="91" t="str">
        <f t="shared" si="2"/>
        <v/>
      </c>
      <c r="BV33" s="3"/>
      <c r="BW33" s="4"/>
      <c r="BX33" s="4"/>
      <c r="CA33" s="92" t="str">
        <f t="shared" si="3"/>
        <v/>
      </c>
      <c r="CG33" s="9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490" t="s">
        <v>55</v>
      </c>
      <c r="B34" s="491"/>
      <c r="C34" s="187">
        <f t="shared" si="1"/>
        <v>7</v>
      </c>
      <c r="D34" s="305">
        <v>0</v>
      </c>
      <c r="E34" s="306">
        <v>7</v>
      </c>
      <c r="F34" s="188">
        <v>2</v>
      </c>
      <c r="G34" s="305">
        <v>1</v>
      </c>
      <c r="H34" s="305">
        <v>3</v>
      </c>
      <c r="I34" s="305">
        <v>1</v>
      </c>
      <c r="J34" s="305"/>
      <c r="K34" s="305"/>
      <c r="L34" s="91" t="str">
        <f t="shared" si="2"/>
        <v/>
      </c>
      <c r="BV34" s="3"/>
      <c r="BW34" s="4"/>
      <c r="BX34" s="4"/>
      <c r="CA34" s="92" t="str">
        <f t="shared" si="3"/>
        <v/>
      </c>
      <c r="CG34" s="9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08" t="s">
        <v>56</v>
      </c>
      <c r="B35" s="292"/>
      <c r="C35" s="102"/>
      <c r="D35" s="328"/>
      <c r="E35" s="328"/>
      <c r="F35" s="328"/>
      <c r="G35" s="328"/>
      <c r="H35" s="328"/>
      <c r="I35" s="328"/>
      <c r="J35" s="328"/>
      <c r="K35" s="328"/>
      <c r="L35" s="328"/>
      <c r="M35" s="30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88" t="s">
        <v>57</v>
      </c>
      <c r="B36" s="88" t="s">
        <v>58</v>
      </c>
      <c r="C36" s="289"/>
      <c r="D36" s="292"/>
      <c r="E36" s="292"/>
      <c r="F36" s="292"/>
      <c r="G36" s="30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283" t="s">
        <v>59</v>
      </c>
      <c r="B37" s="284">
        <v>273</v>
      </c>
      <c r="C37" s="289"/>
      <c r="D37" s="292"/>
      <c r="E37" s="292"/>
      <c r="F37" s="292"/>
      <c r="G37" s="30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283" t="s">
        <v>60</v>
      </c>
      <c r="B38" s="284">
        <v>433</v>
      </c>
      <c r="C38" s="289"/>
      <c r="D38" s="292"/>
      <c r="E38" s="292"/>
      <c r="F38" s="292"/>
      <c r="G38" s="30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283" t="s">
        <v>61</v>
      </c>
      <c r="B39" s="284">
        <v>888</v>
      </c>
      <c r="C39" s="289"/>
      <c r="D39" s="292"/>
      <c r="E39" s="292"/>
      <c r="F39" s="292"/>
      <c r="G39" s="30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283" t="s">
        <v>62</v>
      </c>
      <c r="B40" s="284"/>
      <c r="C40" s="289"/>
      <c r="D40" s="292"/>
      <c r="E40" s="292"/>
      <c r="F40" s="292"/>
      <c r="G40" s="30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283" t="s">
        <v>63</v>
      </c>
      <c r="B41" s="284">
        <v>464</v>
      </c>
      <c r="C41" s="289"/>
      <c r="D41" s="292"/>
      <c r="E41" s="292"/>
      <c r="F41" s="292"/>
      <c r="G41" s="30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283" t="s">
        <v>64</v>
      </c>
      <c r="B42" s="284"/>
      <c r="C42" s="289"/>
      <c r="D42" s="292"/>
      <c r="E42" s="292"/>
      <c r="F42" s="292"/>
      <c r="G42" s="30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283" t="s">
        <v>65</v>
      </c>
      <c r="B43" s="284"/>
      <c r="C43" s="289"/>
      <c r="D43" s="292"/>
      <c r="E43" s="292"/>
      <c r="F43" s="292"/>
      <c r="G43" s="30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106" t="s">
        <v>66</v>
      </c>
      <c r="B44" s="107"/>
      <c r="C44" s="289"/>
      <c r="D44" s="292"/>
      <c r="E44" s="292"/>
      <c r="F44" s="292"/>
      <c r="G44" s="30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94" t="s">
        <v>67</v>
      </c>
      <c r="B45" s="95"/>
      <c r="C45" s="289"/>
      <c r="D45" s="292"/>
      <c r="E45" s="292"/>
      <c r="F45" s="292"/>
      <c r="G45" s="30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29" t="s">
        <v>68</v>
      </c>
      <c r="B46" s="84"/>
      <c r="D46" s="328"/>
      <c r="E46" s="328"/>
      <c r="F46" s="292"/>
      <c r="G46" s="292"/>
      <c r="H46" s="292"/>
      <c r="I46" s="292"/>
      <c r="J46" s="292"/>
      <c r="K46" s="292"/>
      <c r="L46" s="29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88" t="s">
        <v>28</v>
      </c>
      <c r="B47" s="88" t="s">
        <v>29</v>
      </c>
      <c r="C47" s="88" t="s">
        <v>69</v>
      </c>
      <c r="D47" s="88" t="s">
        <v>70</v>
      </c>
      <c r="E47" s="292"/>
      <c r="F47" s="292"/>
      <c r="G47" s="292"/>
      <c r="H47" s="292"/>
      <c r="I47" s="292"/>
      <c r="J47" s="292"/>
      <c r="K47" s="292"/>
      <c r="L47" s="29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30" t="s">
        <v>71</v>
      </c>
      <c r="B48" s="331">
        <f>SUM(C48:D48)</f>
        <v>992</v>
      </c>
      <c r="C48" s="332">
        <v>744</v>
      </c>
      <c r="D48" s="332">
        <v>248</v>
      </c>
      <c r="E48" s="292"/>
      <c r="F48" s="292"/>
      <c r="G48" s="292"/>
      <c r="H48" s="292"/>
      <c r="I48" s="292"/>
      <c r="J48" s="292"/>
      <c r="K48" s="292"/>
      <c r="L48" s="29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92" ht="21.75" customHeight="1" x14ac:dyDescent="0.2">
      <c r="A49" s="330" t="s">
        <v>72</v>
      </c>
      <c r="B49" s="331">
        <f>SUM(C49:D49)</f>
        <v>800</v>
      </c>
      <c r="C49" s="332">
        <v>600</v>
      </c>
      <c r="D49" s="332">
        <v>200</v>
      </c>
      <c r="E49" s="292"/>
      <c r="F49" s="292"/>
      <c r="G49" s="292"/>
      <c r="H49" s="292"/>
      <c r="I49" s="292"/>
      <c r="J49" s="292"/>
      <c r="K49" s="292"/>
      <c r="L49" s="29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92" ht="21.75" customHeight="1" x14ac:dyDescent="0.2">
      <c r="A50" s="94" t="s">
        <v>73</v>
      </c>
      <c r="B50" s="110">
        <f>SUM(C50:D50)</f>
        <v>192</v>
      </c>
      <c r="C50" s="111">
        <v>144</v>
      </c>
      <c r="D50" s="111">
        <v>48</v>
      </c>
      <c r="E50" s="292"/>
      <c r="F50" s="292"/>
      <c r="G50" s="292"/>
      <c r="H50" s="292"/>
      <c r="I50" s="292"/>
      <c r="J50" s="292"/>
      <c r="K50" s="292"/>
      <c r="L50" s="29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92" ht="32.1" customHeight="1" x14ac:dyDescent="0.2">
      <c r="A51" s="444" t="s">
        <v>74</v>
      </c>
      <c r="B51" s="444"/>
      <c r="C51" s="444"/>
      <c r="D51" s="504"/>
      <c r="E51" s="504"/>
      <c r="F51" s="302"/>
      <c r="G51" s="302"/>
      <c r="H51" s="302"/>
      <c r="I51" s="302"/>
      <c r="J51" s="301"/>
      <c r="K51" s="292"/>
      <c r="L51" s="292"/>
    </row>
    <row r="52" spans="1:92" ht="26.1" customHeight="1" x14ac:dyDescent="0.2">
      <c r="A52" s="88" t="s">
        <v>75</v>
      </c>
      <c r="B52" s="88" t="s">
        <v>76</v>
      </c>
      <c r="C52" s="88" t="s">
        <v>29</v>
      </c>
      <c r="D52" s="112" t="s">
        <v>77</v>
      </c>
      <c r="E52" s="113" t="s">
        <v>78</v>
      </c>
      <c r="F52" s="114" t="s">
        <v>79</v>
      </c>
      <c r="G52" s="114" t="s">
        <v>80</v>
      </c>
      <c r="H52" s="114" t="s">
        <v>81</v>
      </c>
      <c r="I52" s="115" t="s">
        <v>82</v>
      </c>
      <c r="J52" s="311"/>
      <c r="K52" s="312"/>
      <c r="L52" s="313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92" ht="16.5" customHeight="1" x14ac:dyDescent="0.2">
      <c r="A53" s="446" t="s">
        <v>83</v>
      </c>
      <c r="B53" s="447"/>
      <c r="C53" s="119">
        <f>SUM(D53:I53)</f>
        <v>127</v>
      </c>
      <c r="D53" s="120">
        <v>32</v>
      </c>
      <c r="E53" s="120">
        <v>17</v>
      </c>
      <c r="F53" s="120">
        <v>11</v>
      </c>
      <c r="G53" s="120">
        <v>16</v>
      </c>
      <c r="H53" s="120">
        <v>16</v>
      </c>
      <c r="I53" s="121">
        <v>35</v>
      </c>
      <c r="J53" s="91" t="str">
        <f>CA53&amp;CB53&amp;CC53&amp;CD53&amp;CE53&amp;CF53</f>
        <v/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1"/>
      <c r="CA53" s="92" t="str">
        <f>IF(D54+D55&gt;D53,"* La suma del Total egresados con apoyo psicosocial Hasta 28 días deben ser menor o igual al Total de Egresos de Hasta 28 días. ","")</f>
        <v/>
      </c>
      <c r="CB53" s="92" t="str">
        <f>IF(E54+E55&gt;E53,"* La suma del Total egresados con apoyo psicosocial de 29 dias hasta menor de 1 año deben ser menor al Total de Egresos de de 29 dias hasta menor de 1 año. ","")</f>
        <v/>
      </c>
      <c r="CC53" s="92" t="str">
        <f>IF(F54+F55&gt;F53,"* La suma del Total egresados con apoyo psicosocial de 1 a 4 años deben ser menor al Total de Egresos de 1 a 4 años. ","")</f>
        <v/>
      </c>
      <c r="CD53" s="92" t="str">
        <f>IF(G54+G55&gt;G53,"* La suma del Total egresados con apoyo psicosocial de 9 años deben ser menor o igual al Total de Egresos de de 5 a 9 años. ","")</f>
        <v/>
      </c>
      <c r="CE53" s="92" t="str">
        <f>IF(H54+H55&gt;H53,"* La suma del Total egresados con apoyo psicosocial de 10 a 14 años deben ser menor al Total de Egresos de 10 a 14 años. ","")</f>
        <v/>
      </c>
      <c r="CF53" s="92" t="str">
        <f>IF(I54+I55&gt;I53,"* La suma del Total egresados con apoyo psicosocial de 15 a 19 años deben ser menor al Total de Egresos de 15 a 19 años. ","")</f>
        <v/>
      </c>
      <c r="CG53" s="93">
        <f t="shared" ref="CG53:CL53" si="5">IF(D54+D55&gt;D53,1,0)</f>
        <v>0</v>
      </c>
      <c r="CH53" s="93">
        <f t="shared" si="5"/>
        <v>0</v>
      </c>
      <c r="CI53" s="93">
        <f t="shared" si="5"/>
        <v>0</v>
      </c>
      <c r="CJ53" s="93">
        <f t="shared" si="5"/>
        <v>0</v>
      </c>
      <c r="CK53" s="93">
        <f t="shared" si="5"/>
        <v>0</v>
      </c>
      <c r="CL53" s="93">
        <f t="shared" si="5"/>
        <v>0</v>
      </c>
      <c r="CM53" s="6"/>
      <c r="CN53" s="6"/>
    </row>
    <row r="54" spans="1:92" ht="16.5" customHeight="1" x14ac:dyDescent="0.2">
      <c r="A54" s="448" t="s">
        <v>84</v>
      </c>
      <c r="B54" s="123" t="s">
        <v>85</v>
      </c>
      <c r="C54" s="124">
        <f>SUM(D54:I54)</f>
        <v>19</v>
      </c>
      <c r="D54" s="333">
        <v>12</v>
      </c>
      <c r="E54" s="333">
        <v>5</v>
      </c>
      <c r="F54" s="333">
        <v>2</v>
      </c>
      <c r="G54" s="333"/>
      <c r="H54" s="333"/>
      <c r="I54" s="334"/>
      <c r="J54" s="91" t="str">
        <f t="shared" ref="J54:J57" si="6">CA54&amp;CB54&amp;CC54&amp;CD54&amp;CE54&amp;CF54</f>
        <v/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1"/>
      <c r="CG54" s="6"/>
      <c r="CH54" s="6"/>
      <c r="CI54" s="6"/>
      <c r="CJ54" s="6"/>
      <c r="CK54" s="6"/>
      <c r="CL54" s="6"/>
      <c r="CM54" s="6"/>
      <c r="CN54" s="6"/>
    </row>
    <row r="55" spans="1:92" ht="21.75" x14ac:dyDescent="0.2">
      <c r="A55" s="448"/>
      <c r="B55" s="125" t="s">
        <v>86</v>
      </c>
      <c r="C55" s="126">
        <f>SUM(D55:I55)</f>
        <v>35</v>
      </c>
      <c r="D55" s="127">
        <v>19</v>
      </c>
      <c r="E55" s="127">
        <v>10</v>
      </c>
      <c r="F55" s="127">
        <v>6</v>
      </c>
      <c r="G55" s="127"/>
      <c r="H55" s="127"/>
      <c r="I55" s="128"/>
      <c r="J55" s="91" t="str">
        <f t="shared" si="6"/>
        <v/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1"/>
      <c r="CG55" s="6"/>
      <c r="CH55" s="6"/>
      <c r="CI55" s="6"/>
      <c r="CJ55" s="6"/>
      <c r="CK55" s="6"/>
      <c r="CL55" s="6"/>
      <c r="CM55" s="6"/>
      <c r="CN55" s="6"/>
    </row>
    <row r="56" spans="1:92" ht="16.5" customHeight="1" x14ac:dyDescent="0.2">
      <c r="A56" s="449" t="s">
        <v>87</v>
      </c>
      <c r="B56" s="123" t="s">
        <v>85</v>
      </c>
      <c r="C56" s="124">
        <f>SUM(D56:I56)</f>
        <v>55</v>
      </c>
      <c r="D56" s="129">
        <v>37</v>
      </c>
      <c r="E56" s="129">
        <v>13</v>
      </c>
      <c r="F56" s="129">
        <v>5</v>
      </c>
      <c r="G56" s="129"/>
      <c r="H56" s="129"/>
      <c r="I56" s="130"/>
      <c r="J56" s="91" t="str">
        <f t="shared" si="6"/>
        <v/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1"/>
      <c r="CG56" s="6"/>
      <c r="CH56" s="6"/>
      <c r="CI56" s="6"/>
      <c r="CJ56" s="6"/>
      <c r="CK56" s="6"/>
      <c r="CL56" s="6"/>
      <c r="CM56" s="6"/>
      <c r="CN56" s="6"/>
    </row>
    <row r="57" spans="1:92" ht="21.75" x14ac:dyDescent="0.2">
      <c r="A57" s="505"/>
      <c r="B57" s="189" t="s">
        <v>86</v>
      </c>
      <c r="C57" s="335">
        <f>SUM(D57:I57)</f>
        <v>204</v>
      </c>
      <c r="D57" s="133">
        <v>123</v>
      </c>
      <c r="E57" s="133">
        <v>57</v>
      </c>
      <c r="F57" s="133">
        <v>24</v>
      </c>
      <c r="G57" s="133"/>
      <c r="H57" s="133"/>
      <c r="I57" s="134"/>
      <c r="J57" s="91" t="str">
        <f t="shared" si="6"/>
        <v/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CG57" s="6"/>
      <c r="CH57" s="6"/>
      <c r="CI57" s="6"/>
      <c r="CJ57" s="6"/>
      <c r="CK57" s="6"/>
      <c r="CL57" s="6"/>
      <c r="CM57" s="6"/>
      <c r="CN57" s="6"/>
    </row>
    <row r="58" spans="1:92" ht="32.1" customHeight="1" x14ac:dyDescent="0.2">
      <c r="A58" s="329" t="s">
        <v>88</v>
      </c>
      <c r="B58" s="328"/>
      <c r="C58" s="328"/>
      <c r="D58" s="292"/>
      <c r="E58" s="292"/>
      <c r="F58" s="292"/>
      <c r="G58" s="292"/>
      <c r="H58" s="315"/>
      <c r="I58" s="315"/>
      <c r="J58" s="301"/>
      <c r="K58" s="292"/>
      <c r="L58" s="292"/>
      <c r="M58" s="309"/>
      <c r="CG58" s="6"/>
      <c r="CH58" s="6"/>
      <c r="CI58" s="6"/>
      <c r="CJ58" s="6"/>
      <c r="CK58" s="6"/>
      <c r="CL58" s="6"/>
      <c r="CM58" s="6"/>
      <c r="CN58" s="6"/>
    </row>
    <row r="59" spans="1:92" ht="15.75" customHeight="1" x14ac:dyDescent="0.2">
      <c r="A59" s="451" t="s">
        <v>89</v>
      </c>
      <c r="B59" s="454" t="s">
        <v>90</v>
      </c>
      <c r="C59" s="451"/>
      <c r="D59" s="454" t="s">
        <v>91</v>
      </c>
      <c r="E59" s="451"/>
      <c r="F59" s="438" t="s">
        <v>92</v>
      </c>
      <c r="G59" s="439"/>
      <c r="H59" s="439"/>
      <c r="I59" s="440"/>
      <c r="J59" s="299"/>
      <c r="K59" s="292"/>
      <c r="L59" s="292"/>
      <c r="M59" s="309"/>
      <c r="CG59" s="6"/>
      <c r="CH59" s="6"/>
      <c r="CI59" s="6"/>
      <c r="CJ59" s="6"/>
      <c r="CK59" s="6"/>
      <c r="CL59" s="6"/>
      <c r="CM59" s="6"/>
      <c r="CN59" s="6"/>
    </row>
    <row r="60" spans="1:92" ht="18.75" customHeight="1" x14ac:dyDescent="0.2">
      <c r="A60" s="452"/>
      <c r="B60" s="489"/>
      <c r="C60" s="488"/>
      <c r="D60" s="489"/>
      <c r="E60" s="488"/>
      <c r="F60" s="438" t="s">
        <v>93</v>
      </c>
      <c r="G60" s="440"/>
      <c r="H60" s="438" t="s">
        <v>94</v>
      </c>
      <c r="I60" s="440"/>
      <c r="J60" s="316"/>
      <c r="K60" s="292"/>
      <c r="L60" s="292"/>
      <c r="M60" s="309"/>
      <c r="CG60" s="6"/>
      <c r="CH60" s="6"/>
      <c r="CI60" s="6"/>
      <c r="CJ60" s="6"/>
      <c r="CK60" s="6"/>
      <c r="CL60" s="6"/>
      <c r="CM60" s="6"/>
      <c r="CN60" s="6"/>
    </row>
    <row r="61" spans="1:92" ht="30" customHeight="1" x14ac:dyDescent="0.2">
      <c r="A61" s="488"/>
      <c r="B61" s="85" t="s">
        <v>44</v>
      </c>
      <c r="C61" s="269" t="s">
        <v>45</v>
      </c>
      <c r="D61" s="85" t="s">
        <v>44</v>
      </c>
      <c r="E61" s="270" t="s">
        <v>45</v>
      </c>
      <c r="F61" s="85" t="s">
        <v>44</v>
      </c>
      <c r="G61" s="269" t="s">
        <v>45</v>
      </c>
      <c r="H61" s="85" t="s">
        <v>44</v>
      </c>
      <c r="I61" s="270" t="s">
        <v>45</v>
      </c>
      <c r="J61" s="316"/>
      <c r="K61" s="292"/>
      <c r="L61" s="292"/>
      <c r="M61" s="309"/>
      <c r="CG61" s="6"/>
      <c r="CH61" s="6"/>
      <c r="CI61" s="6"/>
      <c r="CJ61" s="6"/>
      <c r="CK61" s="6"/>
      <c r="CL61" s="6"/>
      <c r="CM61" s="6"/>
      <c r="CN61" s="6"/>
    </row>
    <row r="62" spans="1:92" ht="15.75" customHeight="1" x14ac:dyDescent="0.2">
      <c r="A62" s="140" t="s">
        <v>95</v>
      </c>
      <c r="B62" s="336"/>
      <c r="C62" s="334">
        <v>6</v>
      </c>
      <c r="D62" s="336">
        <v>7</v>
      </c>
      <c r="E62" s="334">
        <v>28</v>
      </c>
      <c r="F62" s="337">
        <v>8</v>
      </c>
      <c r="G62" s="338">
        <v>29</v>
      </c>
      <c r="H62" s="337">
        <v>1</v>
      </c>
      <c r="I62" s="338">
        <v>1</v>
      </c>
      <c r="J62" s="91" t="str">
        <f>CA62</f>
        <v/>
      </c>
      <c r="K62" s="292"/>
      <c r="L62" s="292"/>
      <c r="M62" s="309"/>
      <c r="CA62" s="92" t="str">
        <f>IF(CG62=1," * La suma de los Pacientes Intervenidos debe ser mayor o igual a la Suma de Pacientes Programados menos la Suma de Pacientes Suspendidos. ","")</f>
        <v/>
      </c>
      <c r="CG62" s="93">
        <f>IF(((F62+G62)-(H62+I62))&gt;(D62+E62),1,0)</f>
        <v>0</v>
      </c>
      <c r="CH62" s="6"/>
      <c r="CI62" s="6"/>
      <c r="CJ62" s="6"/>
      <c r="CK62" s="6"/>
      <c r="CL62" s="6"/>
      <c r="CM62" s="6"/>
      <c r="CN62" s="6"/>
    </row>
    <row r="63" spans="1:92" ht="15.75" customHeight="1" x14ac:dyDescent="0.2">
      <c r="A63" s="143" t="s">
        <v>96</v>
      </c>
      <c r="B63" s="144"/>
      <c r="C63" s="145"/>
      <c r="D63" s="144"/>
      <c r="E63" s="145"/>
      <c r="F63" s="146"/>
      <c r="G63" s="147"/>
      <c r="H63" s="146"/>
      <c r="I63" s="147"/>
      <c r="J63" s="91" t="str">
        <f t="shared" ref="J63:J73" si="7">CA63</f>
        <v/>
      </c>
      <c r="K63" s="292"/>
      <c r="L63" s="292"/>
      <c r="M63" s="309"/>
      <c r="CA63" s="92" t="str">
        <f t="shared" ref="CA63:CA72" si="8">IF(CG63=1," * La suma de los Pacientes Intervenidos debe ser mayor o igual a la Suma de Pacientes Programados menos la Suma de Pacientes Suspendidos. ","")</f>
        <v/>
      </c>
      <c r="CG63" s="93">
        <f t="shared" ref="CG63:CG73" si="9">IF(((F63+G63)-(H63+I63))&gt;(D63+E63),1,0)</f>
        <v>0</v>
      </c>
      <c r="CH63" s="6"/>
      <c r="CI63" s="6"/>
      <c r="CJ63" s="6"/>
      <c r="CK63" s="6"/>
      <c r="CL63" s="6"/>
      <c r="CM63" s="6"/>
      <c r="CN63" s="6"/>
    </row>
    <row r="64" spans="1:92" ht="15.75" customHeight="1" x14ac:dyDescent="0.2">
      <c r="A64" s="143" t="s">
        <v>97</v>
      </c>
      <c r="B64" s="144"/>
      <c r="C64" s="145"/>
      <c r="D64" s="144"/>
      <c r="E64" s="145"/>
      <c r="F64" s="146"/>
      <c r="G64" s="147"/>
      <c r="H64" s="146"/>
      <c r="I64" s="147"/>
      <c r="J64" s="91" t="str">
        <f t="shared" si="7"/>
        <v/>
      </c>
      <c r="K64" s="292"/>
      <c r="L64" s="292"/>
      <c r="M64" s="309"/>
      <c r="CA64" s="92" t="str">
        <f t="shared" si="8"/>
        <v/>
      </c>
      <c r="CG64" s="93">
        <f t="shared" si="9"/>
        <v>0</v>
      </c>
      <c r="CH64" s="6"/>
      <c r="CI64" s="6"/>
      <c r="CJ64" s="6"/>
      <c r="CK64" s="6"/>
      <c r="CL64" s="6"/>
      <c r="CM64" s="6"/>
      <c r="CN64" s="6"/>
    </row>
    <row r="65" spans="1:92" ht="15.75" customHeight="1" x14ac:dyDescent="0.2">
      <c r="A65" s="143" t="s">
        <v>98</v>
      </c>
      <c r="B65" s="144"/>
      <c r="C65" s="145">
        <v>12</v>
      </c>
      <c r="D65" s="144"/>
      <c r="E65" s="145">
        <v>1</v>
      </c>
      <c r="F65" s="146"/>
      <c r="G65" s="147">
        <v>1</v>
      </c>
      <c r="H65" s="146"/>
      <c r="I65" s="147"/>
      <c r="J65" s="91" t="str">
        <f t="shared" si="7"/>
        <v/>
      </c>
      <c r="K65" s="292"/>
      <c r="L65" s="292"/>
      <c r="M65" s="309"/>
      <c r="CA65" s="92" t="str">
        <f t="shared" si="8"/>
        <v/>
      </c>
      <c r="CG65" s="93">
        <f t="shared" si="9"/>
        <v>0</v>
      </c>
      <c r="CH65" s="6"/>
      <c r="CI65" s="6"/>
      <c r="CJ65" s="6"/>
      <c r="CK65" s="6"/>
      <c r="CL65" s="6"/>
      <c r="CM65" s="6"/>
      <c r="CN65" s="6"/>
    </row>
    <row r="66" spans="1:92" ht="15.75" customHeight="1" x14ac:dyDescent="0.2">
      <c r="A66" s="143" t="s">
        <v>99</v>
      </c>
      <c r="B66" s="144"/>
      <c r="C66" s="145">
        <v>28</v>
      </c>
      <c r="D66" s="144">
        <v>3</v>
      </c>
      <c r="E66" s="145">
        <v>26</v>
      </c>
      <c r="F66" s="146">
        <v>3</v>
      </c>
      <c r="G66" s="147">
        <v>29</v>
      </c>
      <c r="H66" s="146"/>
      <c r="I66" s="147">
        <v>3</v>
      </c>
      <c r="J66" s="91" t="str">
        <f t="shared" si="7"/>
        <v/>
      </c>
      <c r="K66" s="292"/>
      <c r="L66" s="292"/>
      <c r="M66" s="309"/>
      <c r="CA66" s="92" t="str">
        <f t="shared" si="8"/>
        <v/>
      </c>
      <c r="CG66" s="93">
        <f t="shared" si="9"/>
        <v>0</v>
      </c>
      <c r="CH66" s="6"/>
      <c r="CI66" s="6"/>
      <c r="CJ66" s="6"/>
      <c r="CK66" s="6"/>
      <c r="CL66" s="6"/>
      <c r="CM66" s="6"/>
      <c r="CN66" s="6"/>
    </row>
    <row r="67" spans="1:92" ht="15.75" customHeight="1" x14ac:dyDescent="0.2">
      <c r="A67" s="143" t="s">
        <v>100</v>
      </c>
      <c r="B67" s="144"/>
      <c r="C67" s="145"/>
      <c r="D67" s="144"/>
      <c r="E67" s="145"/>
      <c r="F67" s="146"/>
      <c r="G67" s="147"/>
      <c r="H67" s="146"/>
      <c r="I67" s="147"/>
      <c r="J67" s="91" t="str">
        <f t="shared" si="7"/>
        <v/>
      </c>
      <c r="K67" s="292"/>
      <c r="L67" s="292"/>
      <c r="M67" s="309"/>
      <c r="CA67" s="92" t="str">
        <f t="shared" si="8"/>
        <v/>
      </c>
      <c r="CG67" s="93">
        <f t="shared" si="9"/>
        <v>0</v>
      </c>
      <c r="CH67" s="6"/>
      <c r="CI67" s="6"/>
      <c r="CJ67" s="6"/>
      <c r="CK67" s="6"/>
      <c r="CL67" s="6"/>
      <c r="CM67" s="6"/>
      <c r="CN67" s="6"/>
    </row>
    <row r="68" spans="1:92" ht="15.75" customHeight="1" x14ac:dyDescent="0.2">
      <c r="A68" s="143" t="s">
        <v>101</v>
      </c>
      <c r="B68" s="144"/>
      <c r="C68" s="145"/>
      <c r="D68" s="144"/>
      <c r="E68" s="145">
        <v>1</v>
      </c>
      <c r="F68" s="146"/>
      <c r="G68" s="147">
        <v>1</v>
      </c>
      <c r="H68" s="146"/>
      <c r="I68" s="147"/>
      <c r="J68" s="91" t="str">
        <f t="shared" si="7"/>
        <v/>
      </c>
      <c r="K68" s="292"/>
      <c r="L68" s="292"/>
      <c r="M68" s="309"/>
      <c r="CA68" s="92" t="str">
        <f t="shared" si="8"/>
        <v/>
      </c>
      <c r="CG68" s="93">
        <f t="shared" si="9"/>
        <v>0</v>
      </c>
      <c r="CH68" s="6"/>
      <c r="CI68" s="6"/>
      <c r="CJ68" s="6"/>
      <c r="CK68" s="6"/>
      <c r="CL68" s="6"/>
      <c r="CM68" s="6"/>
      <c r="CN68" s="6"/>
    </row>
    <row r="69" spans="1:92" ht="15.75" customHeight="1" x14ac:dyDescent="0.2">
      <c r="A69" s="143" t="s">
        <v>102</v>
      </c>
      <c r="B69" s="144"/>
      <c r="C69" s="145"/>
      <c r="D69" s="144"/>
      <c r="E69" s="145"/>
      <c r="F69" s="146"/>
      <c r="G69" s="147">
        <v>2</v>
      </c>
      <c r="H69" s="146"/>
      <c r="I69" s="147">
        <v>2</v>
      </c>
      <c r="J69" s="91" t="str">
        <f t="shared" si="7"/>
        <v/>
      </c>
      <c r="K69" s="292"/>
      <c r="L69" s="292"/>
      <c r="M69" s="309"/>
      <c r="CA69" s="92" t="str">
        <f t="shared" si="8"/>
        <v/>
      </c>
      <c r="CG69" s="93">
        <f t="shared" si="9"/>
        <v>0</v>
      </c>
      <c r="CH69" s="6"/>
      <c r="CI69" s="6"/>
      <c r="CJ69" s="6"/>
      <c r="CK69" s="6"/>
      <c r="CL69" s="6"/>
      <c r="CM69" s="6"/>
      <c r="CN69" s="6"/>
    </row>
    <row r="70" spans="1:92" ht="15.75" customHeight="1" x14ac:dyDescent="0.2">
      <c r="A70" s="143" t="s">
        <v>103</v>
      </c>
      <c r="B70" s="144"/>
      <c r="C70" s="145">
        <v>12</v>
      </c>
      <c r="D70" s="144"/>
      <c r="E70" s="145">
        <v>56</v>
      </c>
      <c r="F70" s="146"/>
      <c r="G70" s="147">
        <v>56</v>
      </c>
      <c r="H70" s="146"/>
      <c r="I70" s="147"/>
      <c r="J70" s="91" t="str">
        <f t="shared" si="7"/>
        <v/>
      </c>
      <c r="K70" s="292"/>
      <c r="L70" s="292"/>
      <c r="M70" s="309"/>
      <c r="CA70" s="92" t="str">
        <f t="shared" si="8"/>
        <v/>
      </c>
      <c r="CG70" s="93">
        <f t="shared" si="9"/>
        <v>0</v>
      </c>
      <c r="CH70" s="6"/>
      <c r="CI70" s="6"/>
      <c r="CJ70" s="6"/>
      <c r="CK70" s="6"/>
      <c r="CL70" s="6"/>
      <c r="CM70" s="6"/>
      <c r="CN70" s="6"/>
    </row>
    <row r="71" spans="1:92" ht="15.75" customHeight="1" x14ac:dyDescent="0.2">
      <c r="A71" s="143" t="s">
        <v>104</v>
      </c>
      <c r="B71" s="144"/>
      <c r="C71" s="145">
        <v>5</v>
      </c>
      <c r="D71" s="144"/>
      <c r="E71" s="145">
        <v>18</v>
      </c>
      <c r="F71" s="146"/>
      <c r="G71" s="147">
        <v>18</v>
      </c>
      <c r="H71" s="146"/>
      <c r="I71" s="147"/>
      <c r="J71" s="91" t="str">
        <f t="shared" si="7"/>
        <v/>
      </c>
      <c r="K71" s="292"/>
      <c r="L71" s="292"/>
      <c r="M71" s="309"/>
      <c r="CA71" s="92" t="str">
        <f t="shared" si="8"/>
        <v/>
      </c>
      <c r="CG71" s="93">
        <f t="shared" si="9"/>
        <v>0</v>
      </c>
      <c r="CH71" s="6"/>
      <c r="CI71" s="6"/>
      <c r="CJ71" s="6"/>
      <c r="CK71" s="6"/>
      <c r="CL71" s="6"/>
      <c r="CM71" s="6"/>
      <c r="CN71" s="6"/>
    </row>
    <row r="72" spans="1:92" ht="15.75" customHeight="1" x14ac:dyDescent="0.2">
      <c r="A72" s="143" t="s">
        <v>105</v>
      </c>
      <c r="B72" s="144"/>
      <c r="C72" s="145">
        <v>1</v>
      </c>
      <c r="D72" s="144">
        <v>1</v>
      </c>
      <c r="E72" s="145">
        <v>5</v>
      </c>
      <c r="F72" s="146">
        <v>1</v>
      </c>
      <c r="G72" s="147">
        <v>8</v>
      </c>
      <c r="H72" s="146"/>
      <c r="I72" s="147">
        <v>3</v>
      </c>
      <c r="J72" s="91" t="str">
        <f t="shared" si="7"/>
        <v/>
      </c>
      <c r="K72" s="292"/>
      <c r="L72" s="292"/>
      <c r="M72" s="299"/>
      <c r="N72" s="292"/>
      <c r="O72" s="292"/>
      <c r="P72" s="309"/>
      <c r="BX72" s="2"/>
      <c r="BY72" s="2"/>
      <c r="BZ72" s="2"/>
      <c r="CA72" s="92" t="str">
        <f t="shared" si="8"/>
        <v/>
      </c>
      <c r="CG72" s="93">
        <f t="shared" si="9"/>
        <v>0</v>
      </c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" t="s">
        <v>106</v>
      </c>
      <c r="B73" s="144"/>
      <c r="C73" s="145"/>
      <c r="D73" s="144"/>
      <c r="E73" s="145"/>
      <c r="F73" s="146"/>
      <c r="G73" s="147"/>
      <c r="H73" s="318"/>
      <c r="I73" s="148"/>
      <c r="J73" s="91" t="str">
        <f t="shared" si="7"/>
        <v/>
      </c>
      <c r="K73" s="292"/>
      <c r="L73" s="292"/>
      <c r="M73" s="299"/>
      <c r="N73" s="292"/>
      <c r="O73" s="292"/>
      <c r="P73" s="309"/>
      <c r="BX73" s="2"/>
      <c r="BY73" s="2"/>
      <c r="BZ73" s="2"/>
      <c r="CA73" s="92" t="str">
        <f>IF(CG73=1," * La suma de los Pacientes Intervenidos debe ser mayor o igual a la Suma de Pacientes Programados menos la Suma de Pacientes Suspendidos. ","")</f>
        <v/>
      </c>
      <c r="CG73" s="93">
        <f t="shared" si="9"/>
        <v>0</v>
      </c>
      <c r="CH73" s="6"/>
      <c r="CI73" s="6"/>
      <c r="CJ73" s="6"/>
      <c r="CK73" s="6"/>
      <c r="CL73" s="6"/>
      <c r="CM73" s="6"/>
      <c r="CN73" s="6"/>
    </row>
    <row r="74" spans="1:92" ht="15.75" customHeight="1" x14ac:dyDescent="0.2">
      <c r="A74" s="149" t="s">
        <v>29</v>
      </c>
      <c r="B74" s="150">
        <f t="shared" ref="B74:I74" si="10">SUM(B62:B73)</f>
        <v>0</v>
      </c>
      <c r="C74" s="151">
        <f t="shared" si="10"/>
        <v>64</v>
      </c>
      <c r="D74" s="150">
        <f t="shared" si="10"/>
        <v>11</v>
      </c>
      <c r="E74" s="151">
        <f t="shared" si="10"/>
        <v>135</v>
      </c>
      <c r="F74" s="152">
        <f t="shared" si="10"/>
        <v>12</v>
      </c>
      <c r="G74" s="153">
        <f t="shared" si="10"/>
        <v>144</v>
      </c>
      <c r="H74" s="152">
        <f t="shared" si="10"/>
        <v>1</v>
      </c>
      <c r="I74" s="153">
        <f t="shared" si="10"/>
        <v>9</v>
      </c>
      <c r="J74" s="292"/>
      <c r="K74" s="292"/>
      <c r="L74" s="292"/>
      <c r="M74" s="309"/>
      <c r="CG74" s="6"/>
      <c r="CH74" s="6"/>
      <c r="CI74" s="6"/>
      <c r="CJ74" s="6"/>
      <c r="CK74" s="6"/>
      <c r="CL74" s="6"/>
      <c r="CM74" s="6"/>
      <c r="CN74" s="6"/>
    </row>
    <row r="75" spans="1:92" ht="32.1" customHeight="1" x14ac:dyDescent="0.2">
      <c r="A75" s="441" t="s">
        <v>107</v>
      </c>
      <c r="B75" s="441"/>
      <c r="C75" s="441"/>
      <c r="D75" s="441"/>
      <c r="E75" s="441"/>
      <c r="F75" s="441"/>
      <c r="G75" s="441"/>
      <c r="H75" s="339"/>
      <c r="I75" s="339"/>
      <c r="J75" s="299"/>
      <c r="K75" s="292"/>
      <c r="L75" s="292"/>
      <c r="M75" s="309"/>
      <c r="CG75" s="6"/>
      <c r="CH75" s="6"/>
      <c r="CI75" s="6"/>
      <c r="CJ75" s="6"/>
      <c r="CK75" s="6"/>
      <c r="CL75" s="6"/>
      <c r="CM75" s="6"/>
      <c r="CN75" s="6"/>
    </row>
    <row r="76" spans="1:92" ht="24" customHeight="1" x14ac:dyDescent="0.2">
      <c r="A76" s="442" t="s">
        <v>108</v>
      </c>
      <c r="B76" s="438" t="s">
        <v>109</v>
      </c>
      <c r="C76" s="439"/>
      <c r="D76" s="439"/>
      <c r="E76" s="439"/>
      <c r="F76" s="439"/>
      <c r="G76" s="440"/>
      <c r="H76" s="301"/>
      <c r="I76" s="299"/>
      <c r="J76" s="292"/>
      <c r="K76" s="292"/>
      <c r="L76" s="309"/>
      <c r="CG76" s="6"/>
      <c r="CH76" s="6"/>
      <c r="CI76" s="6"/>
      <c r="CJ76" s="6"/>
      <c r="CK76" s="6"/>
      <c r="CL76" s="6"/>
      <c r="CM76" s="6"/>
      <c r="CN76" s="6"/>
    </row>
    <row r="77" spans="1:92" ht="31.5" customHeight="1" x14ac:dyDescent="0.2">
      <c r="A77" s="503"/>
      <c r="B77" s="155" t="s">
        <v>110</v>
      </c>
      <c r="C77" s="85" t="s">
        <v>44</v>
      </c>
      <c r="D77" s="274" t="s">
        <v>45</v>
      </c>
      <c r="E77" s="156" t="s">
        <v>15</v>
      </c>
      <c r="F77" s="157" t="s">
        <v>16</v>
      </c>
      <c r="G77" s="157" t="s">
        <v>17</v>
      </c>
      <c r="H77" s="301"/>
      <c r="I77" s="301"/>
      <c r="J77" s="299"/>
      <c r="K77" s="292"/>
      <c r="L77" s="292"/>
      <c r="M77" s="309"/>
      <c r="CG77" s="6"/>
      <c r="CH77" s="6"/>
      <c r="CI77" s="6"/>
      <c r="CJ77" s="6"/>
      <c r="CK77" s="6"/>
      <c r="CL77" s="6"/>
      <c r="CM77" s="6"/>
      <c r="CN77" s="6"/>
    </row>
    <row r="78" spans="1:92" ht="16.5" customHeight="1" x14ac:dyDescent="0.2">
      <c r="A78" s="140" t="s">
        <v>111</v>
      </c>
      <c r="B78" s="64">
        <f t="shared" ref="B78:B84" si="11">SUM(C78+D78)</f>
        <v>7</v>
      </c>
      <c r="C78" s="337">
        <v>6</v>
      </c>
      <c r="D78" s="285">
        <v>1</v>
      </c>
      <c r="E78" s="286">
        <v>6</v>
      </c>
      <c r="F78" s="250">
        <v>1</v>
      </c>
      <c r="G78" s="250"/>
      <c r="H78" s="91" t="str">
        <f>CA78</f>
        <v/>
      </c>
      <c r="I78" s="301"/>
      <c r="J78" s="299"/>
      <c r="K78" s="292"/>
      <c r="L78" s="292"/>
      <c r="M78" s="309"/>
      <c r="CA78" s="92" t="str">
        <f>IF(CH78=1," * La suma de los Beneficiarios MAI, MLE y Otros debe seri igual al Total. ","")</f>
        <v/>
      </c>
      <c r="CB78" s="92"/>
      <c r="CG78" s="93"/>
      <c r="CH78" s="93">
        <f t="shared" ref="CH78:CH84" si="12">IF(B78&lt;&gt;(E78+F78+G78),1,0)</f>
        <v>0</v>
      </c>
      <c r="CI78" s="6"/>
      <c r="CJ78" s="6"/>
      <c r="CK78" s="6"/>
      <c r="CL78" s="6"/>
      <c r="CM78" s="6"/>
      <c r="CN78" s="6"/>
    </row>
    <row r="79" spans="1:92" ht="16.5" customHeight="1" x14ac:dyDescent="0.2">
      <c r="A79" s="319" t="s">
        <v>112</v>
      </c>
      <c r="B79" s="295">
        <f t="shared" si="11"/>
        <v>1</v>
      </c>
      <c r="C79" s="146">
        <v>1</v>
      </c>
      <c r="D79" s="320"/>
      <c r="E79" s="321">
        <v>1</v>
      </c>
      <c r="F79" s="298"/>
      <c r="G79" s="298"/>
      <c r="H79" s="91" t="str">
        <f t="shared" ref="H79:H85" si="13">CA79</f>
        <v/>
      </c>
      <c r="I79" s="301"/>
      <c r="J79" s="299"/>
      <c r="K79" s="292"/>
      <c r="L79" s="292"/>
      <c r="M79" s="309"/>
      <c r="CA79" s="92" t="str">
        <f t="shared" ref="CA79:CA84" si="14">IF(CH79=1," * La suma de los Beneficiarios MAI, MLE y Otros debe seri igual al Total. ","")</f>
        <v/>
      </c>
      <c r="CB79" s="92"/>
      <c r="CG79" s="6"/>
      <c r="CH79" s="93">
        <f t="shared" si="12"/>
        <v>0</v>
      </c>
      <c r="CI79" s="6"/>
      <c r="CJ79" s="6"/>
      <c r="CK79" s="6"/>
      <c r="CL79" s="6"/>
      <c r="CM79" s="6"/>
      <c r="CN79" s="6"/>
    </row>
    <row r="80" spans="1:92" ht="16.5" customHeight="1" x14ac:dyDescent="0.2">
      <c r="A80" s="143" t="s">
        <v>113</v>
      </c>
      <c r="B80" s="295">
        <f t="shared" si="11"/>
        <v>0</v>
      </c>
      <c r="C80" s="146"/>
      <c r="D80" s="320"/>
      <c r="E80" s="321"/>
      <c r="F80" s="298"/>
      <c r="G80" s="298"/>
      <c r="H80" s="91" t="str">
        <f t="shared" si="13"/>
        <v/>
      </c>
      <c r="I80" s="301"/>
      <c r="J80" s="299"/>
      <c r="K80" s="292"/>
      <c r="L80" s="292"/>
      <c r="M80" s="309"/>
      <c r="CA80" s="92" t="str">
        <f t="shared" si="14"/>
        <v/>
      </c>
      <c r="CB80" s="92"/>
      <c r="CG80" s="6"/>
      <c r="CH80" s="93">
        <f t="shared" si="12"/>
        <v>0</v>
      </c>
      <c r="CI80" s="6"/>
      <c r="CJ80" s="6"/>
      <c r="CK80" s="6"/>
      <c r="CL80" s="6"/>
      <c r="CM80" s="6"/>
      <c r="CN80" s="6"/>
    </row>
    <row r="81" spans="1:92" ht="16.5" customHeight="1" x14ac:dyDescent="0.2">
      <c r="A81" s="143" t="s">
        <v>114</v>
      </c>
      <c r="B81" s="295">
        <f t="shared" si="11"/>
        <v>2</v>
      </c>
      <c r="C81" s="146">
        <v>2</v>
      </c>
      <c r="D81" s="320"/>
      <c r="E81" s="321"/>
      <c r="F81" s="298">
        <v>2</v>
      </c>
      <c r="G81" s="298"/>
      <c r="H81" s="91" t="str">
        <f t="shared" si="13"/>
        <v/>
      </c>
      <c r="I81" s="301"/>
      <c r="J81" s="299"/>
      <c r="K81" s="292"/>
      <c r="L81" s="292"/>
      <c r="M81" s="309"/>
      <c r="CA81" s="92" t="str">
        <f t="shared" si="14"/>
        <v/>
      </c>
      <c r="CB81" s="92"/>
      <c r="CG81" s="6"/>
      <c r="CH81" s="93">
        <f t="shared" si="12"/>
        <v>0</v>
      </c>
      <c r="CI81" s="6"/>
      <c r="CJ81" s="6"/>
      <c r="CK81" s="6"/>
      <c r="CL81" s="6"/>
      <c r="CM81" s="6"/>
      <c r="CN81" s="6"/>
    </row>
    <row r="82" spans="1:92" ht="16.5" customHeight="1" x14ac:dyDescent="0.2">
      <c r="A82" s="143" t="s">
        <v>115</v>
      </c>
      <c r="B82" s="295">
        <f t="shared" si="11"/>
        <v>0</v>
      </c>
      <c r="C82" s="146"/>
      <c r="D82" s="320"/>
      <c r="E82" s="321"/>
      <c r="F82" s="298"/>
      <c r="G82" s="298"/>
      <c r="H82" s="91" t="str">
        <f t="shared" si="13"/>
        <v/>
      </c>
      <c r="I82" s="313"/>
      <c r="J82" s="322"/>
      <c r="K82" s="312"/>
      <c r="L82" s="312"/>
      <c r="M82" s="323"/>
      <c r="N82" s="11"/>
      <c r="O82" s="11"/>
      <c r="P82" s="11"/>
      <c r="Q82" s="11"/>
      <c r="R82" s="11"/>
      <c r="S82" s="11"/>
      <c r="CA82" s="92" t="str">
        <f t="shared" si="14"/>
        <v/>
      </c>
      <c r="CB82" s="92"/>
      <c r="CG82" s="6"/>
      <c r="CH82" s="93">
        <f t="shared" si="12"/>
        <v>0</v>
      </c>
      <c r="CI82" s="6"/>
      <c r="CJ82" s="6"/>
      <c r="CK82" s="6"/>
      <c r="CL82" s="6"/>
      <c r="CM82" s="6"/>
      <c r="CN82" s="6"/>
    </row>
    <row r="83" spans="1:92" ht="16.5" customHeight="1" x14ac:dyDescent="0.2">
      <c r="A83" s="143" t="s">
        <v>116</v>
      </c>
      <c r="B83" s="295">
        <f t="shared" si="11"/>
        <v>0</v>
      </c>
      <c r="C83" s="146"/>
      <c r="D83" s="320"/>
      <c r="E83" s="321"/>
      <c r="F83" s="298"/>
      <c r="G83" s="298"/>
      <c r="H83" s="91" t="str">
        <f t="shared" si="13"/>
        <v/>
      </c>
      <c r="I83" s="313"/>
      <c r="J83" s="322"/>
      <c r="K83" s="312"/>
      <c r="L83" s="312"/>
      <c r="M83" s="323"/>
      <c r="N83" s="11"/>
      <c r="O83" s="11"/>
      <c r="P83" s="11"/>
      <c r="Q83" s="11"/>
      <c r="R83" s="11"/>
      <c r="S83" s="11"/>
      <c r="CA83" s="92" t="str">
        <f t="shared" si="14"/>
        <v/>
      </c>
      <c r="CB83" s="92"/>
      <c r="CG83" s="6"/>
      <c r="CH83" s="93">
        <f t="shared" si="12"/>
        <v>0</v>
      </c>
      <c r="CI83" s="6"/>
      <c r="CJ83" s="6"/>
      <c r="CK83" s="6"/>
      <c r="CL83" s="6"/>
      <c r="CM83" s="6"/>
      <c r="CN83" s="6"/>
    </row>
    <row r="84" spans="1:92" ht="16.5" customHeight="1" x14ac:dyDescent="0.2">
      <c r="A84" s="342" t="s">
        <v>117</v>
      </c>
      <c r="B84" s="343">
        <f t="shared" si="11"/>
        <v>0</v>
      </c>
      <c r="C84" s="146"/>
      <c r="D84" s="320"/>
      <c r="E84" s="321"/>
      <c r="F84" s="324"/>
      <c r="G84" s="324"/>
      <c r="H84" s="91" t="str">
        <f t="shared" si="13"/>
        <v/>
      </c>
      <c r="I84" s="313"/>
      <c r="J84" s="322"/>
      <c r="K84" s="312"/>
      <c r="L84" s="312"/>
      <c r="M84" s="323"/>
      <c r="N84" s="11"/>
      <c r="O84" s="11"/>
      <c r="P84" s="11"/>
      <c r="Q84" s="11"/>
      <c r="R84" s="11"/>
      <c r="S84" s="11"/>
      <c r="CA84" s="92" t="str">
        <f t="shared" si="14"/>
        <v/>
      </c>
      <c r="CB84" s="92"/>
      <c r="CG84" s="6"/>
      <c r="CH84" s="93">
        <f t="shared" si="12"/>
        <v>0</v>
      </c>
      <c r="CI84" s="6"/>
      <c r="CJ84" s="6"/>
      <c r="CK84" s="6"/>
      <c r="CL84" s="6"/>
      <c r="CM84" s="6"/>
      <c r="CN84" s="6"/>
    </row>
    <row r="85" spans="1:92" ht="16.5" customHeight="1" x14ac:dyDescent="0.2">
      <c r="A85" s="163" t="s">
        <v>29</v>
      </c>
      <c r="B85" s="164">
        <f t="shared" ref="B85:G85" si="15">SUM(B78:B84)</f>
        <v>10</v>
      </c>
      <c r="C85" s="152">
        <f t="shared" si="15"/>
        <v>9</v>
      </c>
      <c r="D85" s="165">
        <f t="shared" si="15"/>
        <v>1</v>
      </c>
      <c r="E85" s="166">
        <f t="shared" si="15"/>
        <v>7</v>
      </c>
      <c r="F85" s="167">
        <f t="shared" si="15"/>
        <v>3</v>
      </c>
      <c r="G85" s="167">
        <f t="shared" si="15"/>
        <v>0</v>
      </c>
      <c r="H85" s="91" t="str">
        <f t="shared" si="13"/>
        <v/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CA85" s="92" t="str">
        <f>IF(CG85=1," * El total de causas de suspensión debe coincidir con la suma de Suspendidos sección F. ","")</f>
        <v/>
      </c>
      <c r="CG85" s="93">
        <f>IF(B85&lt;&gt;(H74+I74),1,0)</f>
        <v>0</v>
      </c>
      <c r="CH85" s="93"/>
      <c r="CI85" s="6"/>
      <c r="CJ85" s="6"/>
      <c r="CK85" s="6"/>
      <c r="CL85" s="6"/>
      <c r="CM85" s="6"/>
      <c r="CN85" s="6"/>
    </row>
    <row r="86" spans="1:92" x14ac:dyDescent="0.2">
      <c r="D86" s="30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CA86" s="92"/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00" spans="85:92" x14ac:dyDescent="0.2">
      <c r="CG100" s="6"/>
      <c r="CH100" s="6"/>
      <c r="CI100" s="6"/>
      <c r="CJ100" s="6"/>
      <c r="CK100" s="6"/>
      <c r="CL100" s="6"/>
      <c r="CM100" s="6"/>
      <c r="CN100" s="6"/>
    </row>
    <row r="101" spans="85:92" x14ac:dyDescent="0.2">
      <c r="CG101" s="6"/>
      <c r="CH101" s="6"/>
      <c r="CI101" s="6"/>
      <c r="CJ101" s="6"/>
      <c r="CK101" s="6"/>
      <c r="CL101" s="6"/>
      <c r="CM101" s="6"/>
      <c r="CN101" s="6"/>
    </row>
    <row r="197" spans="1:104" s="168" customFormat="1" ht="18.600000000000001" hidden="1" customHeight="1" x14ac:dyDescent="0.2">
      <c r="A197" s="168">
        <f>SUM(B12:O12,B19:B23,B37:B45,C53,B74:I74,B85:G85,C54:C57,B48:B50,C28:C34)</f>
        <v>9266.9599999999991</v>
      </c>
      <c r="B197" s="168">
        <f>SUM(CG3:CN101)</f>
        <v>0</v>
      </c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</row>
    <row r="198" spans="1:104" hidden="1" x14ac:dyDescent="0.2"/>
    <row r="199" spans="1:104" hidden="1" x14ac:dyDescent="0.2"/>
    <row r="200" spans="1:104" hidden="1" x14ac:dyDescent="0.2"/>
    <row r="201" spans="1:104" hidden="1" x14ac:dyDescent="0.2"/>
    <row r="202" spans="1:104" hidden="1" x14ac:dyDescent="0.2"/>
    <row r="203" spans="1:104" hidden="1" x14ac:dyDescent="0.2"/>
    <row r="204" spans="1:104" hidden="1" x14ac:dyDescent="0.2"/>
    <row r="205" spans="1:104" hidden="1" x14ac:dyDescent="0.2"/>
    <row r="206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51:E51"/>
    <mergeCell ref="A53:B53"/>
    <mergeCell ref="A54:A55"/>
    <mergeCell ref="A56:A57"/>
    <mergeCell ref="A59:A61"/>
    <mergeCell ref="B59:C60"/>
    <mergeCell ref="D59:E60"/>
    <mergeCell ref="F59:I59"/>
    <mergeCell ref="F60:G60"/>
    <mergeCell ref="H60:I60"/>
    <mergeCell ref="A75:G75"/>
    <mergeCell ref="A76:A77"/>
    <mergeCell ref="B76:G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Trinidad</dc:creator>
  <cp:lastModifiedBy>Depto. Bioestadistica</cp:lastModifiedBy>
  <dcterms:created xsi:type="dcterms:W3CDTF">2020-04-24T05:33:31Z</dcterms:created>
  <dcterms:modified xsi:type="dcterms:W3CDTF">2021-01-26T20:34:07Z</dcterms:modified>
</cp:coreProperties>
</file>