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ATALIA\CONSOLIDADOS AÑO 2019\REM CONSOLIDADOS 2019\REM A\"/>
    </mc:Choice>
  </mc:AlternateContent>
  <xr:revisionPtr revIDLastSave="0" documentId="13_ncr:1_{917A9C19-D626-4D10-AB38-A1B66305E8DE}" xr6:coauthVersionLast="41" xr6:coauthVersionMax="41" xr10:uidLastSave="{00000000-0000-0000-0000-000000000000}"/>
  <bookViews>
    <workbookView xWindow="-120" yWindow="-120" windowWidth="24240" windowHeight="13140" tabRatio="826" activeTab="12" xr2:uid="{6BED1553-4816-434A-B579-5500BA9492DD}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0" i="12" l="1"/>
  <c r="A250" i="12"/>
  <c r="E197" i="12"/>
  <c r="D197" i="12"/>
  <c r="C197" i="12"/>
  <c r="S192" i="12"/>
  <c r="R192" i="12"/>
  <c r="Q192" i="12"/>
  <c r="P192" i="12"/>
  <c r="O192" i="12"/>
  <c r="N192" i="12"/>
  <c r="M192" i="12"/>
  <c r="L192" i="12"/>
  <c r="K192" i="12"/>
  <c r="J192" i="12"/>
  <c r="I192" i="12"/>
  <c r="H192" i="12"/>
  <c r="G192" i="12"/>
  <c r="F192" i="12"/>
  <c r="D192" i="12"/>
  <c r="E191" i="12"/>
  <c r="D191" i="12"/>
  <c r="C191" i="12"/>
  <c r="E190" i="12"/>
  <c r="E192" i="12" s="1"/>
  <c r="D190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C185" i="12" s="1"/>
  <c r="E184" i="12"/>
  <c r="D184" i="12"/>
  <c r="C184" i="12"/>
  <c r="E183" i="12"/>
  <c r="D183" i="12"/>
  <c r="C183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E177" i="12"/>
  <c r="E176" i="12"/>
  <c r="D176" i="12"/>
  <c r="C176" i="12" s="1"/>
  <c r="E175" i="12"/>
  <c r="D175" i="12"/>
  <c r="C175" i="12"/>
  <c r="E174" i="12"/>
  <c r="D174" i="12"/>
  <c r="D177" i="12" s="1"/>
  <c r="C174" i="12"/>
  <c r="E169" i="12"/>
  <c r="C169" i="12" s="1"/>
  <c r="D169" i="12"/>
  <c r="E168" i="12"/>
  <c r="D168" i="12"/>
  <c r="C168" i="12" s="1"/>
  <c r="E167" i="12"/>
  <c r="D167" i="12"/>
  <c r="C167" i="12"/>
  <c r="E166" i="12"/>
  <c r="D166" i="12"/>
  <c r="C166" i="12"/>
  <c r="E165" i="12"/>
  <c r="C165" i="12" s="1"/>
  <c r="D165" i="12"/>
  <c r="E164" i="12"/>
  <c r="D164" i="12"/>
  <c r="C164" i="12" s="1"/>
  <c r="E159" i="12"/>
  <c r="D159" i="12"/>
  <c r="C159" i="12"/>
  <c r="E158" i="12"/>
  <c r="D158" i="12"/>
  <c r="C158" i="12"/>
  <c r="E157" i="12"/>
  <c r="C157" i="12" s="1"/>
  <c r="D157" i="12"/>
  <c r="E156" i="12"/>
  <c r="D156" i="12"/>
  <c r="C156" i="12" s="1"/>
  <c r="E155" i="12"/>
  <c r="D155" i="12"/>
  <c r="C155" i="12"/>
  <c r="E154" i="12"/>
  <c r="D154" i="12"/>
  <c r="C154" i="12"/>
  <c r="AA149" i="12"/>
  <c r="Z149" i="12"/>
  <c r="Y149" i="12"/>
  <c r="X149" i="12"/>
  <c r="W149" i="12"/>
  <c r="V149" i="12"/>
  <c r="U149" i="12"/>
  <c r="T149" i="12"/>
  <c r="S149" i="12"/>
  <c r="R149" i="12"/>
  <c r="Q149" i="12"/>
  <c r="P149" i="12"/>
  <c r="O149" i="12"/>
  <c r="N149" i="12"/>
  <c r="M149" i="12"/>
  <c r="L149" i="12"/>
  <c r="K149" i="12"/>
  <c r="J149" i="12"/>
  <c r="I149" i="12"/>
  <c r="H149" i="12"/>
  <c r="G149" i="12"/>
  <c r="F149" i="12"/>
  <c r="E148" i="12"/>
  <c r="D148" i="12"/>
  <c r="C148" i="12"/>
  <c r="E147" i="12"/>
  <c r="C147" i="12" s="1"/>
  <c r="D147" i="12"/>
  <c r="E146" i="12"/>
  <c r="D146" i="12"/>
  <c r="C146" i="12" s="1"/>
  <c r="E145" i="12"/>
  <c r="D145" i="12"/>
  <c r="C145" i="12"/>
  <c r="E144" i="12"/>
  <c r="D144" i="12"/>
  <c r="C144" i="12"/>
  <c r="E143" i="12"/>
  <c r="C143" i="12" s="1"/>
  <c r="D143" i="12"/>
  <c r="E142" i="12"/>
  <c r="D142" i="12"/>
  <c r="C142" i="12" s="1"/>
  <c r="E141" i="12"/>
  <c r="D141" i="12"/>
  <c r="D149" i="12" s="1"/>
  <c r="C141" i="12"/>
  <c r="E140" i="12"/>
  <c r="D140" i="12"/>
  <c r="C140" i="12"/>
  <c r="E139" i="12"/>
  <c r="E149" i="12" s="1"/>
  <c r="D139" i="12"/>
  <c r="AA138" i="12"/>
  <c r="Z138" i="12"/>
  <c r="Y138" i="12"/>
  <c r="X138" i="12"/>
  <c r="W138" i="12"/>
  <c r="V138" i="12"/>
  <c r="U138" i="12"/>
  <c r="T138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E137" i="12"/>
  <c r="C137" i="12" s="1"/>
  <c r="D137" i="12"/>
  <c r="E136" i="12"/>
  <c r="D136" i="12"/>
  <c r="C136" i="12" s="1"/>
  <c r="E135" i="12"/>
  <c r="D135" i="12"/>
  <c r="C135" i="12"/>
  <c r="E134" i="12"/>
  <c r="D134" i="12"/>
  <c r="C134" i="12"/>
  <c r="E133" i="12"/>
  <c r="C133" i="12" s="1"/>
  <c r="D133" i="12"/>
  <c r="E132" i="12"/>
  <c r="D132" i="12"/>
  <c r="C132" i="12" s="1"/>
  <c r="E131" i="12"/>
  <c r="D131" i="12"/>
  <c r="C131" i="12"/>
  <c r="E130" i="12"/>
  <c r="D130" i="12"/>
  <c r="C130" i="12"/>
  <c r="E129" i="12"/>
  <c r="C129" i="12" s="1"/>
  <c r="D129" i="12"/>
  <c r="E128" i="12"/>
  <c r="D128" i="12"/>
  <c r="C128" i="12" s="1"/>
  <c r="E127" i="12"/>
  <c r="D127" i="12"/>
  <c r="C127" i="12"/>
  <c r="E126" i="12"/>
  <c r="D126" i="12"/>
  <c r="C126" i="12"/>
  <c r="E125" i="12"/>
  <c r="C125" i="12" s="1"/>
  <c r="D125" i="12"/>
  <c r="E124" i="12"/>
  <c r="D124" i="12"/>
  <c r="C124" i="12" s="1"/>
  <c r="E123" i="12"/>
  <c r="D123" i="12"/>
  <c r="C123" i="12"/>
  <c r="E122" i="12"/>
  <c r="D122" i="12"/>
  <c r="C122" i="12"/>
  <c r="E121" i="12"/>
  <c r="C121" i="12" s="1"/>
  <c r="D121" i="12"/>
  <c r="E120" i="12"/>
  <c r="D120" i="12"/>
  <c r="C120" i="12" s="1"/>
  <c r="E119" i="12"/>
  <c r="D119" i="12"/>
  <c r="C119" i="12"/>
  <c r="E118" i="12"/>
  <c r="D118" i="12"/>
  <c r="C118" i="12"/>
  <c r="E117" i="12"/>
  <c r="C117" i="12" s="1"/>
  <c r="D117" i="12"/>
  <c r="E116" i="12"/>
  <c r="D116" i="12"/>
  <c r="C116" i="12" s="1"/>
  <c r="E115" i="12"/>
  <c r="D115" i="12"/>
  <c r="C115" i="12"/>
  <c r="E114" i="12"/>
  <c r="D114" i="12"/>
  <c r="C114" i="12"/>
  <c r="E113" i="12"/>
  <c r="C113" i="12" s="1"/>
  <c r="D113" i="12"/>
  <c r="E112" i="12"/>
  <c r="D112" i="12"/>
  <c r="C112" i="12" s="1"/>
  <c r="E111" i="12"/>
  <c r="D111" i="12"/>
  <c r="C111" i="12"/>
  <c r="E110" i="12"/>
  <c r="D110" i="12"/>
  <c r="C110" i="12"/>
  <c r="E109" i="12"/>
  <c r="C109" i="12" s="1"/>
  <c r="D109" i="12"/>
  <c r="E108" i="12"/>
  <c r="E138" i="12" s="1"/>
  <c r="D108" i="12"/>
  <c r="C108" i="12" s="1"/>
  <c r="E103" i="12"/>
  <c r="D103" i="12"/>
  <c r="C103" i="12"/>
  <c r="E102" i="12"/>
  <c r="D102" i="12"/>
  <c r="C102" i="12"/>
  <c r="E101" i="12"/>
  <c r="C101" i="12" s="1"/>
  <c r="D101" i="12"/>
  <c r="E100" i="12"/>
  <c r="D100" i="12"/>
  <c r="C100" i="12" s="1"/>
  <c r="E99" i="12"/>
  <c r="D99" i="12"/>
  <c r="C99" i="12"/>
  <c r="E98" i="12"/>
  <c r="D98" i="12"/>
  <c r="C98" i="12"/>
  <c r="E97" i="12"/>
  <c r="C97" i="12" s="1"/>
  <c r="D97" i="12"/>
  <c r="E96" i="12"/>
  <c r="D96" i="12"/>
  <c r="C96" i="12" s="1"/>
  <c r="E90" i="12"/>
  <c r="D90" i="12"/>
  <c r="C90" i="12"/>
  <c r="E89" i="12"/>
  <c r="D89" i="12"/>
  <c r="C89" i="12"/>
  <c r="E88" i="12"/>
  <c r="C88" i="12" s="1"/>
  <c r="D88" i="12"/>
  <c r="E87" i="12"/>
  <c r="D87" i="12"/>
  <c r="C87" i="12" s="1"/>
  <c r="E86" i="12"/>
  <c r="E85" i="12" s="1"/>
  <c r="D86" i="12"/>
  <c r="D85" i="12" s="1"/>
  <c r="C86" i="12"/>
  <c r="I85" i="12"/>
  <c r="H85" i="12"/>
  <c r="G85" i="12"/>
  <c r="F85" i="12"/>
  <c r="CC75" i="12"/>
  <c r="C68" i="12"/>
  <c r="E63" i="12"/>
  <c r="D63" i="12"/>
  <c r="C63" i="12"/>
  <c r="E62" i="12"/>
  <c r="D62" i="12"/>
  <c r="C62" i="12"/>
  <c r="E61" i="12"/>
  <c r="C61" i="12" s="1"/>
  <c r="D61" i="12"/>
  <c r="E60" i="12"/>
  <c r="D60" i="12"/>
  <c r="C60" i="12" s="1"/>
  <c r="E59" i="12"/>
  <c r="D59" i="12"/>
  <c r="C59" i="12"/>
  <c r="E54" i="12"/>
  <c r="D54" i="12"/>
  <c r="C54" i="12"/>
  <c r="E53" i="12"/>
  <c r="C53" i="12" s="1"/>
  <c r="D53" i="12"/>
  <c r="E52" i="12"/>
  <c r="D52" i="12"/>
  <c r="C52" i="12" s="1"/>
  <c r="I51" i="12"/>
  <c r="H51" i="12"/>
  <c r="G51" i="12"/>
  <c r="E51" i="12" s="1"/>
  <c r="C51" i="12" s="1"/>
  <c r="F51" i="12"/>
  <c r="D51" i="12"/>
  <c r="E46" i="12"/>
  <c r="D46" i="12"/>
  <c r="C46" i="12" s="1"/>
  <c r="CA46" i="12" s="1"/>
  <c r="R46" i="12" s="1"/>
  <c r="E45" i="12"/>
  <c r="C45" i="12" s="1"/>
  <c r="CA45" i="12" s="1"/>
  <c r="R45" i="12" s="1"/>
  <c r="D45" i="12"/>
  <c r="E44" i="12"/>
  <c r="D44" i="12"/>
  <c r="C44" i="12"/>
  <c r="CA44" i="12" s="1"/>
  <c r="R44" i="12" s="1"/>
  <c r="E43" i="12"/>
  <c r="D43" i="12"/>
  <c r="C43" i="12"/>
  <c r="CA43" i="12" s="1"/>
  <c r="R43" i="12" s="1"/>
  <c r="E38" i="12"/>
  <c r="D38" i="12"/>
  <c r="C38" i="12"/>
  <c r="E37" i="12"/>
  <c r="C37" i="12" s="1"/>
  <c r="D37" i="12"/>
  <c r="E36" i="12"/>
  <c r="D36" i="12"/>
  <c r="C36" i="12" s="1"/>
  <c r="E35" i="12"/>
  <c r="D35" i="12"/>
  <c r="C35" i="12"/>
  <c r="E34" i="12"/>
  <c r="D34" i="12"/>
  <c r="C34" i="12"/>
  <c r="E33" i="12"/>
  <c r="C33" i="12" s="1"/>
  <c r="D33" i="12"/>
  <c r="E32" i="12"/>
  <c r="D32" i="12"/>
  <c r="C32" i="12" s="1"/>
  <c r="E31" i="12"/>
  <c r="D31" i="12"/>
  <c r="C31" i="12"/>
  <c r="E30" i="12"/>
  <c r="D30" i="12"/>
  <c r="C30" i="12"/>
  <c r="E29" i="12"/>
  <c r="C29" i="12" s="1"/>
  <c r="D29" i="12"/>
  <c r="E28" i="12"/>
  <c r="D28" i="12"/>
  <c r="C28" i="12" s="1"/>
  <c r="E27" i="12"/>
  <c r="D27" i="12"/>
  <c r="C27" i="12"/>
  <c r="E26" i="12"/>
  <c r="D26" i="12"/>
  <c r="C26" i="12"/>
  <c r="E25" i="12"/>
  <c r="C25" i="12" s="1"/>
  <c r="D25" i="12"/>
  <c r="E24" i="12"/>
  <c r="D24" i="12"/>
  <c r="C24" i="12" s="1"/>
  <c r="E23" i="12"/>
  <c r="D23" i="12"/>
  <c r="C23" i="12"/>
  <c r="E22" i="12"/>
  <c r="D22" i="12"/>
  <c r="C22" i="12"/>
  <c r="E21" i="12"/>
  <c r="C21" i="12" s="1"/>
  <c r="D21" i="12"/>
  <c r="E20" i="12"/>
  <c r="D20" i="12"/>
  <c r="C20" i="12" s="1"/>
  <c r="E14" i="12"/>
  <c r="D14" i="12"/>
  <c r="C14" i="12"/>
  <c r="E13" i="12"/>
  <c r="D13" i="12"/>
  <c r="C13" i="12"/>
  <c r="E12" i="12"/>
  <c r="C12" i="12" s="1"/>
  <c r="D12" i="12"/>
  <c r="A5" i="12"/>
  <c r="A4" i="12"/>
  <c r="A3" i="12"/>
  <c r="A2" i="12"/>
  <c r="C85" i="12" l="1"/>
  <c r="C138" i="12"/>
  <c r="C177" i="12"/>
  <c r="D138" i="12"/>
  <c r="C139" i="12"/>
  <c r="C149" i="12" s="1"/>
  <c r="C190" i="12"/>
  <c r="C192" i="12" s="1"/>
  <c r="B250" i="11"/>
  <c r="A250" i="11"/>
  <c r="E197" i="11"/>
  <c r="D197" i="11"/>
  <c r="C197" i="11" s="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E191" i="11"/>
  <c r="D191" i="11"/>
  <c r="C191" i="11" s="1"/>
  <c r="E190" i="11"/>
  <c r="D190" i="11"/>
  <c r="D192" i="11" s="1"/>
  <c r="C190" i="11"/>
  <c r="Q185" i="11"/>
  <c r="P185" i="11"/>
  <c r="O185" i="11"/>
  <c r="N185" i="11"/>
  <c r="M185" i="11"/>
  <c r="L185" i="11"/>
  <c r="K185" i="11"/>
  <c r="J185" i="11"/>
  <c r="I185" i="11"/>
  <c r="H185" i="11"/>
  <c r="G185" i="11"/>
  <c r="E185" i="11" s="1"/>
  <c r="F185" i="11"/>
  <c r="D185" i="11" s="1"/>
  <c r="C185" i="11" s="1"/>
  <c r="E184" i="11"/>
  <c r="C184" i="11" s="1"/>
  <c r="D184" i="11"/>
  <c r="E183" i="11"/>
  <c r="D183" i="11"/>
  <c r="C183" i="11" s="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E176" i="11"/>
  <c r="D176" i="11"/>
  <c r="C176" i="11"/>
  <c r="E175" i="11"/>
  <c r="C175" i="11" s="1"/>
  <c r="D175" i="11"/>
  <c r="E174" i="11"/>
  <c r="E177" i="11" s="1"/>
  <c r="D174" i="11"/>
  <c r="C174" i="11" s="1"/>
  <c r="E169" i="11"/>
  <c r="D169" i="11"/>
  <c r="C169" i="11"/>
  <c r="E168" i="11"/>
  <c r="D168" i="11"/>
  <c r="C168" i="11"/>
  <c r="E167" i="11"/>
  <c r="C167" i="11" s="1"/>
  <c r="D167" i="11"/>
  <c r="E166" i="11"/>
  <c r="D166" i="11"/>
  <c r="C166" i="11" s="1"/>
  <c r="E165" i="11"/>
  <c r="D165" i="11"/>
  <c r="C165" i="11"/>
  <c r="E164" i="11"/>
  <c r="D164" i="11"/>
  <c r="C164" i="11"/>
  <c r="E159" i="11"/>
  <c r="C159" i="11" s="1"/>
  <c r="D159" i="11"/>
  <c r="E158" i="11"/>
  <c r="D158" i="11"/>
  <c r="C158" i="11" s="1"/>
  <c r="E157" i="11"/>
  <c r="D157" i="11"/>
  <c r="C157" i="11"/>
  <c r="E156" i="11"/>
  <c r="D156" i="11"/>
  <c r="C156" i="11"/>
  <c r="E155" i="11"/>
  <c r="C155" i="11" s="1"/>
  <c r="D155" i="11"/>
  <c r="E154" i="11"/>
  <c r="D154" i="11"/>
  <c r="C154" i="11" s="1"/>
  <c r="AA149" i="11"/>
  <c r="Z149" i="11"/>
  <c r="Y149" i="11"/>
  <c r="X149" i="11"/>
  <c r="W149" i="11"/>
  <c r="V149" i="11"/>
  <c r="U149" i="11"/>
  <c r="T149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8" i="11"/>
  <c r="D148" i="11"/>
  <c r="C148" i="11" s="1"/>
  <c r="E147" i="11"/>
  <c r="D147" i="11"/>
  <c r="C147" i="11"/>
  <c r="E146" i="11"/>
  <c r="D146" i="11"/>
  <c r="C146" i="11"/>
  <c r="E145" i="11"/>
  <c r="C145" i="11" s="1"/>
  <c r="D145" i="11"/>
  <c r="E144" i="11"/>
  <c r="D144" i="11"/>
  <c r="C144" i="11" s="1"/>
  <c r="E143" i="11"/>
  <c r="D143" i="11"/>
  <c r="C143" i="11"/>
  <c r="E142" i="11"/>
  <c r="D142" i="11"/>
  <c r="C142" i="11"/>
  <c r="E141" i="11"/>
  <c r="C141" i="11" s="1"/>
  <c r="D141" i="11"/>
  <c r="E140" i="11"/>
  <c r="D140" i="11"/>
  <c r="C140" i="11" s="1"/>
  <c r="E139" i="11"/>
  <c r="D139" i="11"/>
  <c r="D149" i="11" s="1"/>
  <c r="C139" i="11"/>
  <c r="AA138" i="11"/>
  <c r="Z138" i="11"/>
  <c r="Y138" i="11"/>
  <c r="X138" i="11"/>
  <c r="W138" i="11"/>
  <c r="V138" i="11"/>
  <c r="U138" i="11"/>
  <c r="T138" i="11"/>
  <c r="S138" i="11"/>
  <c r="R138" i="11"/>
  <c r="Q138" i="11"/>
  <c r="P138" i="11"/>
  <c r="O138" i="11"/>
  <c r="N138" i="11"/>
  <c r="M138" i="11"/>
  <c r="L138" i="11"/>
  <c r="K138" i="11"/>
  <c r="J138" i="11"/>
  <c r="I138" i="11"/>
  <c r="H138" i="11"/>
  <c r="G138" i="11"/>
  <c r="F138" i="11"/>
  <c r="E137" i="11"/>
  <c r="D137" i="11"/>
  <c r="C137" i="11"/>
  <c r="E136" i="11"/>
  <c r="D136" i="11"/>
  <c r="C136" i="11"/>
  <c r="E135" i="11"/>
  <c r="C135" i="11" s="1"/>
  <c r="D135" i="11"/>
  <c r="E134" i="11"/>
  <c r="D134" i="11"/>
  <c r="C134" i="11" s="1"/>
  <c r="E133" i="11"/>
  <c r="D133" i="11"/>
  <c r="C133" i="11"/>
  <c r="E132" i="11"/>
  <c r="D132" i="11"/>
  <c r="C132" i="11"/>
  <c r="E131" i="11"/>
  <c r="C131" i="11" s="1"/>
  <c r="D131" i="11"/>
  <c r="E130" i="11"/>
  <c r="D130" i="11"/>
  <c r="C130" i="11" s="1"/>
  <c r="E129" i="11"/>
  <c r="D129" i="11"/>
  <c r="C129" i="11"/>
  <c r="E128" i="11"/>
  <c r="D128" i="11"/>
  <c r="C128" i="11"/>
  <c r="E127" i="11"/>
  <c r="C127" i="11" s="1"/>
  <c r="D127" i="11"/>
  <c r="E126" i="11"/>
  <c r="D126" i="11"/>
  <c r="C126" i="11" s="1"/>
  <c r="E125" i="11"/>
  <c r="D125" i="11"/>
  <c r="C125" i="11"/>
  <c r="E124" i="11"/>
  <c r="D124" i="11"/>
  <c r="C124" i="11"/>
  <c r="E123" i="11"/>
  <c r="C123" i="11" s="1"/>
  <c r="D123" i="11"/>
  <c r="E122" i="11"/>
  <c r="D122" i="11"/>
  <c r="C122" i="11" s="1"/>
  <c r="E121" i="11"/>
  <c r="D121" i="11"/>
  <c r="C121" i="11"/>
  <c r="E120" i="11"/>
  <c r="D120" i="11"/>
  <c r="C120" i="11"/>
  <c r="E119" i="11"/>
  <c r="C119" i="11" s="1"/>
  <c r="D119" i="11"/>
  <c r="E118" i="11"/>
  <c r="D118" i="11"/>
  <c r="C118" i="11" s="1"/>
  <c r="E117" i="11"/>
  <c r="D117" i="11"/>
  <c r="C117" i="11"/>
  <c r="E116" i="11"/>
  <c r="D116" i="11"/>
  <c r="C116" i="11"/>
  <c r="E115" i="11"/>
  <c r="C115" i="11" s="1"/>
  <c r="D115" i="11"/>
  <c r="E114" i="11"/>
  <c r="D114" i="11"/>
  <c r="C114" i="11" s="1"/>
  <c r="E113" i="11"/>
  <c r="D113" i="11"/>
  <c r="C113" i="11"/>
  <c r="E112" i="11"/>
  <c r="D112" i="11"/>
  <c r="C112" i="11"/>
  <c r="E111" i="11"/>
  <c r="C111" i="11" s="1"/>
  <c r="D111" i="11"/>
  <c r="E110" i="11"/>
  <c r="E138" i="11" s="1"/>
  <c r="D110" i="11"/>
  <c r="C110" i="11" s="1"/>
  <c r="E109" i="11"/>
  <c r="D109" i="11"/>
  <c r="C109" i="11"/>
  <c r="E108" i="11"/>
  <c r="D108" i="11"/>
  <c r="C108" i="11"/>
  <c r="C138" i="11" s="1"/>
  <c r="E103" i="11"/>
  <c r="C103" i="11" s="1"/>
  <c r="D103" i="11"/>
  <c r="E102" i="11"/>
  <c r="D102" i="11"/>
  <c r="C102" i="11" s="1"/>
  <c r="E101" i="11"/>
  <c r="D101" i="11"/>
  <c r="C101" i="11"/>
  <c r="E100" i="11"/>
  <c r="D100" i="11"/>
  <c r="C100" i="11"/>
  <c r="E99" i="11"/>
  <c r="C99" i="11" s="1"/>
  <c r="D99" i="11"/>
  <c r="E98" i="11"/>
  <c r="D98" i="11"/>
  <c r="C98" i="11" s="1"/>
  <c r="E97" i="11"/>
  <c r="D97" i="11"/>
  <c r="C97" i="11"/>
  <c r="E96" i="11"/>
  <c r="D96" i="11"/>
  <c r="C96" i="11"/>
  <c r="E90" i="11"/>
  <c r="C90" i="11" s="1"/>
  <c r="D90" i="11"/>
  <c r="E89" i="11"/>
  <c r="D89" i="11"/>
  <c r="C89" i="11" s="1"/>
  <c r="E88" i="11"/>
  <c r="D88" i="11"/>
  <c r="C88" i="11"/>
  <c r="E87" i="11"/>
  <c r="D87" i="11"/>
  <c r="C87" i="11"/>
  <c r="E86" i="11"/>
  <c r="C86" i="11" s="1"/>
  <c r="D86" i="11"/>
  <c r="I85" i="11"/>
  <c r="H85" i="11"/>
  <c r="G85" i="11"/>
  <c r="F85" i="11"/>
  <c r="D85" i="11"/>
  <c r="CC75" i="11"/>
  <c r="C68" i="11"/>
  <c r="E63" i="11"/>
  <c r="C63" i="11" s="1"/>
  <c r="D63" i="11"/>
  <c r="E62" i="11"/>
  <c r="D62" i="11"/>
  <c r="C62" i="11" s="1"/>
  <c r="E61" i="11"/>
  <c r="D61" i="11"/>
  <c r="C61" i="11"/>
  <c r="E60" i="11"/>
  <c r="D60" i="11"/>
  <c r="C60" i="11"/>
  <c r="E59" i="11"/>
  <c r="C59" i="11" s="1"/>
  <c r="D59" i="11"/>
  <c r="E54" i="11"/>
  <c r="D54" i="11"/>
  <c r="C54" i="11" s="1"/>
  <c r="E53" i="11"/>
  <c r="D53" i="11"/>
  <c r="C53" i="11"/>
  <c r="E52" i="11"/>
  <c r="D52" i="11"/>
  <c r="C52" i="11"/>
  <c r="I51" i="11"/>
  <c r="H51" i="11"/>
  <c r="G51" i="11"/>
  <c r="F51" i="11"/>
  <c r="D51" i="11" s="1"/>
  <c r="C51" i="11" s="1"/>
  <c r="E51" i="11"/>
  <c r="E46" i="11"/>
  <c r="D46" i="11"/>
  <c r="C46" i="11"/>
  <c r="CA46" i="11" s="1"/>
  <c r="R46" i="11" s="1"/>
  <c r="E45" i="11"/>
  <c r="D45" i="11"/>
  <c r="C45" i="11"/>
  <c r="CA45" i="11" s="1"/>
  <c r="R45" i="11" s="1"/>
  <c r="E44" i="11"/>
  <c r="D44" i="11"/>
  <c r="C44" i="11" s="1"/>
  <c r="CA44" i="11" s="1"/>
  <c r="R44" i="11" s="1"/>
  <c r="E43" i="11"/>
  <c r="C43" i="11" s="1"/>
  <c r="CA43" i="11" s="1"/>
  <c r="R43" i="11" s="1"/>
  <c r="D43" i="11"/>
  <c r="E38" i="11"/>
  <c r="D38" i="11"/>
  <c r="C38" i="11" s="1"/>
  <c r="E37" i="11"/>
  <c r="D37" i="11"/>
  <c r="C37" i="11"/>
  <c r="E36" i="11"/>
  <c r="D36" i="11"/>
  <c r="C36" i="11"/>
  <c r="E35" i="11"/>
  <c r="C35" i="11" s="1"/>
  <c r="D35" i="11"/>
  <c r="E34" i="11"/>
  <c r="D34" i="11"/>
  <c r="C34" i="11" s="1"/>
  <c r="E33" i="11"/>
  <c r="D33" i="11"/>
  <c r="C33" i="11"/>
  <c r="E32" i="11"/>
  <c r="D32" i="11"/>
  <c r="C32" i="11"/>
  <c r="E31" i="11"/>
  <c r="C31" i="11" s="1"/>
  <c r="D31" i="11"/>
  <c r="E30" i="11"/>
  <c r="D30" i="11"/>
  <c r="C30" i="11" s="1"/>
  <c r="E29" i="11"/>
  <c r="D29" i="11"/>
  <c r="C29" i="11"/>
  <c r="E28" i="11"/>
  <c r="D28" i="11"/>
  <c r="C28" i="11"/>
  <c r="E27" i="11"/>
  <c r="C27" i="11" s="1"/>
  <c r="D27" i="11"/>
  <c r="E26" i="11"/>
  <c r="D26" i="11"/>
  <c r="C26" i="11" s="1"/>
  <c r="E25" i="11"/>
  <c r="D25" i="11"/>
  <c r="C25" i="11"/>
  <c r="E24" i="11"/>
  <c r="D24" i="11"/>
  <c r="C24" i="11"/>
  <c r="E23" i="11"/>
  <c r="C23" i="11" s="1"/>
  <c r="D23" i="11"/>
  <c r="E22" i="11"/>
  <c r="D22" i="11"/>
  <c r="C22" i="11" s="1"/>
  <c r="E21" i="11"/>
  <c r="D21" i="11"/>
  <c r="C21" i="11"/>
  <c r="E20" i="11"/>
  <c r="D20" i="11"/>
  <c r="C20" i="11"/>
  <c r="E14" i="11"/>
  <c r="C14" i="11" s="1"/>
  <c r="D14" i="11"/>
  <c r="E13" i="11"/>
  <c r="D13" i="11"/>
  <c r="C13" i="11" s="1"/>
  <c r="E12" i="11"/>
  <c r="D12" i="11"/>
  <c r="C12" i="11"/>
  <c r="A5" i="11"/>
  <c r="A4" i="11"/>
  <c r="A3" i="11"/>
  <c r="A2" i="11"/>
  <c r="C85" i="11" l="1"/>
  <c r="C149" i="11"/>
  <c r="C192" i="11"/>
  <c r="C177" i="11"/>
  <c r="D138" i="11"/>
  <c r="E149" i="11"/>
  <c r="E85" i="11"/>
  <c r="D177" i="11"/>
  <c r="B250" i="10"/>
  <c r="A250" i="10"/>
  <c r="E197" i="10"/>
  <c r="C197" i="10" s="1"/>
  <c r="D197" i="10"/>
  <c r="S192" i="10"/>
  <c r="R192" i="10"/>
  <c r="Q192" i="10"/>
  <c r="P192" i="10"/>
  <c r="O192" i="10"/>
  <c r="N192" i="10"/>
  <c r="M192" i="10"/>
  <c r="L192" i="10"/>
  <c r="K192" i="10"/>
  <c r="J192" i="10"/>
  <c r="I192" i="10"/>
  <c r="H192" i="10"/>
  <c r="G192" i="10"/>
  <c r="F192" i="10"/>
  <c r="E191" i="10"/>
  <c r="C191" i="10" s="1"/>
  <c r="D191" i="10"/>
  <c r="E190" i="10"/>
  <c r="E192" i="10" s="1"/>
  <c r="D190" i="10"/>
  <c r="D192" i="10" s="1"/>
  <c r="Q185" i="10"/>
  <c r="P185" i="10"/>
  <c r="O185" i="10"/>
  <c r="N185" i="10"/>
  <c r="M185" i="10"/>
  <c r="L185" i="10"/>
  <c r="K185" i="10"/>
  <c r="J185" i="10"/>
  <c r="I185" i="10"/>
  <c r="H185" i="10"/>
  <c r="G185" i="10"/>
  <c r="E185" i="10" s="1"/>
  <c r="C185" i="10" s="1"/>
  <c r="F185" i="10"/>
  <c r="D185" i="10"/>
  <c r="E184" i="10"/>
  <c r="D184" i="10"/>
  <c r="C184" i="10"/>
  <c r="E183" i="10"/>
  <c r="C183" i="10" s="1"/>
  <c r="D183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D177" i="10"/>
  <c r="E176" i="10"/>
  <c r="D176" i="10"/>
  <c r="C176" i="10"/>
  <c r="E175" i="10"/>
  <c r="D175" i="10"/>
  <c r="C175" i="10"/>
  <c r="E174" i="10"/>
  <c r="C174" i="10" s="1"/>
  <c r="C177" i="10" s="1"/>
  <c r="D174" i="10"/>
  <c r="E169" i="10"/>
  <c r="D169" i="10"/>
  <c r="C169" i="10" s="1"/>
  <c r="E168" i="10"/>
  <c r="D168" i="10"/>
  <c r="C168" i="10"/>
  <c r="E167" i="10"/>
  <c r="D167" i="10"/>
  <c r="C167" i="10"/>
  <c r="E166" i="10"/>
  <c r="C166" i="10" s="1"/>
  <c r="D166" i="10"/>
  <c r="E165" i="10"/>
  <c r="D165" i="10"/>
  <c r="C165" i="10" s="1"/>
  <c r="E164" i="10"/>
  <c r="D164" i="10"/>
  <c r="C164" i="10"/>
  <c r="E159" i="10"/>
  <c r="D159" i="10"/>
  <c r="C159" i="10"/>
  <c r="E158" i="10"/>
  <c r="C158" i="10" s="1"/>
  <c r="D158" i="10"/>
  <c r="E157" i="10"/>
  <c r="D157" i="10"/>
  <c r="C157" i="10" s="1"/>
  <c r="E156" i="10"/>
  <c r="D156" i="10"/>
  <c r="C156" i="10"/>
  <c r="E155" i="10"/>
  <c r="D155" i="10"/>
  <c r="C155" i="10"/>
  <c r="E154" i="10"/>
  <c r="C154" i="10" s="1"/>
  <c r="D154" i="10"/>
  <c r="AA149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8" i="10"/>
  <c r="C148" i="10" s="1"/>
  <c r="D148" i="10"/>
  <c r="E147" i="10"/>
  <c r="D147" i="10"/>
  <c r="C147" i="10" s="1"/>
  <c r="E146" i="10"/>
  <c r="D146" i="10"/>
  <c r="C146" i="10"/>
  <c r="E145" i="10"/>
  <c r="D145" i="10"/>
  <c r="C145" i="10"/>
  <c r="E144" i="10"/>
  <c r="C144" i="10" s="1"/>
  <c r="D144" i="10"/>
  <c r="E143" i="10"/>
  <c r="D143" i="10"/>
  <c r="C143" i="10" s="1"/>
  <c r="E142" i="10"/>
  <c r="D142" i="10"/>
  <c r="C142" i="10"/>
  <c r="E141" i="10"/>
  <c r="D141" i="10"/>
  <c r="C141" i="10"/>
  <c r="E140" i="10"/>
  <c r="C140" i="10" s="1"/>
  <c r="D140" i="10"/>
  <c r="E139" i="10"/>
  <c r="E149" i="10" s="1"/>
  <c r="D139" i="10"/>
  <c r="D149" i="10" s="1"/>
  <c r="AA138" i="10"/>
  <c r="Z138" i="10"/>
  <c r="Y138" i="10"/>
  <c r="X138" i="10"/>
  <c r="W138" i="10"/>
  <c r="V138" i="10"/>
  <c r="U138" i="10"/>
  <c r="T138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7" i="10"/>
  <c r="D137" i="10"/>
  <c r="C137" i="10" s="1"/>
  <c r="E136" i="10"/>
  <c r="D136" i="10"/>
  <c r="C136" i="10"/>
  <c r="E135" i="10"/>
  <c r="D135" i="10"/>
  <c r="C135" i="10"/>
  <c r="E134" i="10"/>
  <c r="C134" i="10" s="1"/>
  <c r="D134" i="10"/>
  <c r="E133" i="10"/>
  <c r="D133" i="10"/>
  <c r="C133" i="10" s="1"/>
  <c r="E132" i="10"/>
  <c r="D132" i="10"/>
  <c r="C132" i="10"/>
  <c r="E131" i="10"/>
  <c r="D131" i="10"/>
  <c r="C131" i="10"/>
  <c r="E130" i="10"/>
  <c r="C130" i="10" s="1"/>
  <c r="D130" i="10"/>
  <c r="E129" i="10"/>
  <c r="D129" i="10"/>
  <c r="C129" i="10" s="1"/>
  <c r="E128" i="10"/>
  <c r="D128" i="10"/>
  <c r="C128" i="10"/>
  <c r="E127" i="10"/>
  <c r="D127" i="10"/>
  <c r="C127" i="10"/>
  <c r="E126" i="10"/>
  <c r="C126" i="10" s="1"/>
  <c r="D126" i="10"/>
  <c r="E125" i="10"/>
  <c r="D125" i="10"/>
  <c r="C125" i="10" s="1"/>
  <c r="E124" i="10"/>
  <c r="D124" i="10"/>
  <c r="C124" i="10"/>
  <c r="E123" i="10"/>
  <c r="D123" i="10"/>
  <c r="C123" i="10"/>
  <c r="E122" i="10"/>
  <c r="C122" i="10" s="1"/>
  <c r="D122" i="10"/>
  <c r="E121" i="10"/>
  <c r="D121" i="10"/>
  <c r="C121" i="10" s="1"/>
  <c r="E120" i="10"/>
  <c r="D120" i="10"/>
  <c r="C120" i="10"/>
  <c r="E119" i="10"/>
  <c r="D119" i="10"/>
  <c r="C119" i="10"/>
  <c r="E118" i="10"/>
  <c r="C118" i="10" s="1"/>
  <c r="D118" i="10"/>
  <c r="E117" i="10"/>
  <c r="D117" i="10"/>
  <c r="C117" i="10" s="1"/>
  <c r="E116" i="10"/>
  <c r="D116" i="10"/>
  <c r="C116" i="10"/>
  <c r="E115" i="10"/>
  <c r="D115" i="10"/>
  <c r="C115" i="10"/>
  <c r="E114" i="10"/>
  <c r="C114" i="10" s="1"/>
  <c r="D114" i="10"/>
  <c r="E113" i="10"/>
  <c r="D113" i="10"/>
  <c r="C113" i="10" s="1"/>
  <c r="E112" i="10"/>
  <c r="D112" i="10"/>
  <c r="C112" i="10"/>
  <c r="E111" i="10"/>
  <c r="D111" i="10"/>
  <c r="C111" i="10"/>
  <c r="E110" i="10"/>
  <c r="C110" i="10" s="1"/>
  <c r="D110" i="10"/>
  <c r="E109" i="10"/>
  <c r="D109" i="10"/>
  <c r="C109" i="10" s="1"/>
  <c r="E108" i="10"/>
  <c r="D108" i="10"/>
  <c r="D138" i="10" s="1"/>
  <c r="C108" i="10"/>
  <c r="E103" i="10"/>
  <c r="D103" i="10"/>
  <c r="C103" i="10"/>
  <c r="E102" i="10"/>
  <c r="C102" i="10" s="1"/>
  <c r="D102" i="10"/>
  <c r="E101" i="10"/>
  <c r="D101" i="10"/>
  <c r="C101" i="10" s="1"/>
  <c r="E100" i="10"/>
  <c r="D100" i="10"/>
  <c r="C100" i="10"/>
  <c r="E99" i="10"/>
  <c r="D99" i="10"/>
  <c r="C99" i="10"/>
  <c r="E98" i="10"/>
  <c r="C98" i="10" s="1"/>
  <c r="D98" i="10"/>
  <c r="E97" i="10"/>
  <c r="D97" i="10"/>
  <c r="C97" i="10" s="1"/>
  <c r="E96" i="10"/>
  <c r="D96" i="10"/>
  <c r="C96" i="10"/>
  <c r="E90" i="10"/>
  <c r="D90" i="10"/>
  <c r="C90" i="10"/>
  <c r="E89" i="10"/>
  <c r="C89" i="10" s="1"/>
  <c r="D89" i="10"/>
  <c r="E88" i="10"/>
  <c r="D88" i="10"/>
  <c r="C88" i="10" s="1"/>
  <c r="E87" i="10"/>
  <c r="D87" i="10"/>
  <c r="C87" i="10"/>
  <c r="E86" i="10"/>
  <c r="D86" i="10"/>
  <c r="D85" i="10" s="1"/>
  <c r="C86" i="10"/>
  <c r="C85" i="10" s="1"/>
  <c r="I85" i="10"/>
  <c r="H85" i="10"/>
  <c r="G85" i="10"/>
  <c r="F85" i="10"/>
  <c r="E85" i="10"/>
  <c r="CC75" i="10"/>
  <c r="C68" i="10"/>
  <c r="E63" i="10"/>
  <c r="D63" i="10"/>
  <c r="C63" i="10"/>
  <c r="E62" i="10"/>
  <c r="C62" i="10" s="1"/>
  <c r="D62" i="10"/>
  <c r="E61" i="10"/>
  <c r="D61" i="10"/>
  <c r="C61" i="10" s="1"/>
  <c r="E60" i="10"/>
  <c r="D60" i="10"/>
  <c r="C60" i="10"/>
  <c r="E59" i="10"/>
  <c r="D59" i="10"/>
  <c r="C59" i="10"/>
  <c r="E54" i="10"/>
  <c r="C54" i="10" s="1"/>
  <c r="D54" i="10"/>
  <c r="E53" i="10"/>
  <c r="D53" i="10"/>
  <c r="C53" i="10" s="1"/>
  <c r="E52" i="10"/>
  <c r="D52" i="10"/>
  <c r="C52" i="10"/>
  <c r="I51" i="10"/>
  <c r="H51" i="10"/>
  <c r="G51" i="10"/>
  <c r="E51" i="10" s="1"/>
  <c r="F51" i="10"/>
  <c r="D51" i="10" s="1"/>
  <c r="C51" i="10" s="1"/>
  <c r="E46" i="10"/>
  <c r="D46" i="10"/>
  <c r="C46" i="10"/>
  <c r="CA46" i="10" s="1"/>
  <c r="R46" i="10" s="1"/>
  <c r="E45" i="10"/>
  <c r="D45" i="10"/>
  <c r="C45" i="10" s="1"/>
  <c r="CA45" i="10" s="1"/>
  <c r="R45" i="10" s="1"/>
  <c r="E44" i="10"/>
  <c r="C44" i="10" s="1"/>
  <c r="CA44" i="10" s="1"/>
  <c r="R44" i="10" s="1"/>
  <c r="D44" i="10"/>
  <c r="E43" i="10"/>
  <c r="D43" i="10"/>
  <c r="C43" i="10"/>
  <c r="CA43" i="10" s="1"/>
  <c r="R43" i="10" s="1"/>
  <c r="E38" i="10"/>
  <c r="C38" i="10" s="1"/>
  <c r="D38" i="10"/>
  <c r="E37" i="10"/>
  <c r="D37" i="10"/>
  <c r="C37" i="10" s="1"/>
  <c r="E36" i="10"/>
  <c r="D36" i="10"/>
  <c r="C36" i="10"/>
  <c r="E35" i="10"/>
  <c r="D35" i="10"/>
  <c r="C35" i="10"/>
  <c r="E34" i="10"/>
  <c r="C34" i="10" s="1"/>
  <c r="D34" i="10"/>
  <c r="E33" i="10"/>
  <c r="D33" i="10"/>
  <c r="C33" i="10" s="1"/>
  <c r="E32" i="10"/>
  <c r="D32" i="10"/>
  <c r="C32" i="10"/>
  <c r="E31" i="10"/>
  <c r="D31" i="10"/>
  <c r="C31" i="10"/>
  <c r="E30" i="10"/>
  <c r="C30" i="10" s="1"/>
  <c r="D30" i="10"/>
  <c r="E29" i="10"/>
  <c r="D29" i="10"/>
  <c r="C29" i="10" s="1"/>
  <c r="E28" i="10"/>
  <c r="D28" i="10"/>
  <c r="C28" i="10"/>
  <c r="E27" i="10"/>
  <c r="D27" i="10"/>
  <c r="C27" i="10"/>
  <c r="E26" i="10"/>
  <c r="C26" i="10" s="1"/>
  <c r="D26" i="10"/>
  <c r="E25" i="10"/>
  <c r="D25" i="10"/>
  <c r="C25" i="10" s="1"/>
  <c r="E24" i="10"/>
  <c r="D24" i="10"/>
  <c r="C24" i="10"/>
  <c r="E23" i="10"/>
  <c r="D23" i="10"/>
  <c r="C23" i="10"/>
  <c r="E22" i="10"/>
  <c r="C22" i="10" s="1"/>
  <c r="D22" i="10"/>
  <c r="E21" i="10"/>
  <c r="D21" i="10"/>
  <c r="C21" i="10" s="1"/>
  <c r="E20" i="10"/>
  <c r="D20" i="10"/>
  <c r="C20" i="10"/>
  <c r="E14" i="10"/>
  <c r="D14" i="10"/>
  <c r="C14" i="10"/>
  <c r="E13" i="10"/>
  <c r="C13" i="10" s="1"/>
  <c r="D13" i="10"/>
  <c r="E12" i="10"/>
  <c r="D12" i="10"/>
  <c r="C12" i="10" s="1"/>
  <c r="A5" i="10"/>
  <c r="A4" i="10"/>
  <c r="A3" i="10"/>
  <c r="A2" i="10"/>
  <c r="C138" i="10" l="1"/>
  <c r="C139" i="10"/>
  <c r="C149" i="10" s="1"/>
  <c r="C190" i="10"/>
  <c r="C192" i="10" s="1"/>
  <c r="E138" i="10"/>
  <c r="E177" i="10"/>
  <c r="B250" i="9"/>
  <c r="A250" i="9"/>
  <c r="E197" i="9"/>
  <c r="D197" i="9"/>
  <c r="C197" i="9"/>
  <c r="S192" i="9"/>
  <c r="R192" i="9"/>
  <c r="Q192" i="9"/>
  <c r="P192" i="9"/>
  <c r="O192" i="9"/>
  <c r="N192" i="9"/>
  <c r="M192" i="9"/>
  <c r="L192" i="9"/>
  <c r="K192" i="9"/>
  <c r="J192" i="9"/>
  <c r="I192" i="9"/>
  <c r="H192" i="9"/>
  <c r="G192" i="9"/>
  <c r="F192" i="9"/>
  <c r="D192" i="9"/>
  <c r="E191" i="9"/>
  <c r="D191" i="9"/>
  <c r="C191" i="9"/>
  <c r="E190" i="9"/>
  <c r="E192" i="9" s="1"/>
  <c r="D190" i="9"/>
  <c r="Q185" i="9"/>
  <c r="P185" i="9"/>
  <c r="O185" i="9"/>
  <c r="N185" i="9"/>
  <c r="M185" i="9"/>
  <c r="L185" i="9"/>
  <c r="K185" i="9"/>
  <c r="J185" i="9"/>
  <c r="I185" i="9"/>
  <c r="H185" i="9"/>
  <c r="G185" i="9"/>
  <c r="F185" i="9"/>
  <c r="E185" i="9"/>
  <c r="D185" i="9"/>
  <c r="C185" i="9" s="1"/>
  <c r="E184" i="9"/>
  <c r="D184" i="9"/>
  <c r="C184" i="9"/>
  <c r="E183" i="9"/>
  <c r="D183" i="9"/>
  <c r="C183" i="9"/>
  <c r="Q177" i="9"/>
  <c r="P177" i="9"/>
  <c r="O177" i="9"/>
  <c r="N177" i="9"/>
  <c r="M177" i="9"/>
  <c r="L177" i="9"/>
  <c r="K177" i="9"/>
  <c r="J177" i="9"/>
  <c r="I177" i="9"/>
  <c r="H177" i="9"/>
  <c r="G177" i="9"/>
  <c r="F177" i="9"/>
  <c r="E177" i="9"/>
  <c r="E176" i="9"/>
  <c r="D176" i="9"/>
  <c r="C176" i="9" s="1"/>
  <c r="E175" i="9"/>
  <c r="D175" i="9"/>
  <c r="C175" i="9"/>
  <c r="E174" i="9"/>
  <c r="D174" i="9"/>
  <c r="D177" i="9" s="1"/>
  <c r="C174" i="9"/>
  <c r="C177" i="9" s="1"/>
  <c r="E169" i="9"/>
  <c r="C169" i="9" s="1"/>
  <c r="D169" i="9"/>
  <c r="E168" i="9"/>
  <c r="D168" i="9"/>
  <c r="C168" i="9" s="1"/>
  <c r="E167" i="9"/>
  <c r="D167" i="9"/>
  <c r="C167" i="9"/>
  <c r="E166" i="9"/>
  <c r="D166" i="9"/>
  <c r="C166" i="9"/>
  <c r="E165" i="9"/>
  <c r="C165" i="9" s="1"/>
  <c r="D165" i="9"/>
  <c r="E164" i="9"/>
  <c r="D164" i="9"/>
  <c r="C164" i="9" s="1"/>
  <c r="E159" i="9"/>
  <c r="D159" i="9"/>
  <c r="C159" i="9"/>
  <c r="E158" i="9"/>
  <c r="D158" i="9"/>
  <c r="C158" i="9"/>
  <c r="E157" i="9"/>
  <c r="C157" i="9" s="1"/>
  <c r="D157" i="9"/>
  <c r="E156" i="9"/>
  <c r="D156" i="9"/>
  <c r="C156" i="9" s="1"/>
  <c r="E155" i="9"/>
  <c r="D155" i="9"/>
  <c r="C155" i="9"/>
  <c r="E154" i="9"/>
  <c r="D154" i="9"/>
  <c r="C154" i="9"/>
  <c r="AA149" i="9"/>
  <c r="Z149" i="9"/>
  <c r="Y149" i="9"/>
  <c r="X149" i="9"/>
  <c r="W149" i="9"/>
  <c r="V149" i="9"/>
  <c r="U149" i="9"/>
  <c r="T149" i="9"/>
  <c r="S149" i="9"/>
  <c r="R149" i="9"/>
  <c r="Q149" i="9"/>
  <c r="P149" i="9"/>
  <c r="O149" i="9"/>
  <c r="N149" i="9"/>
  <c r="M149" i="9"/>
  <c r="L149" i="9"/>
  <c r="K149" i="9"/>
  <c r="J149" i="9"/>
  <c r="I149" i="9"/>
  <c r="H149" i="9"/>
  <c r="G149" i="9"/>
  <c r="F149" i="9"/>
  <c r="E148" i="9"/>
  <c r="D148" i="9"/>
  <c r="C148" i="9"/>
  <c r="E147" i="9"/>
  <c r="C147" i="9" s="1"/>
  <c r="D147" i="9"/>
  <c r="E146" i="9"/>
  <c r="D146" i="9"/>
  <c r="C146" i="9" s="1"/>
  <c r="E145" i="9"/>
  <c r="D145" i="9"/>
  <c r="C145" i="9"/>
  <c r="E144" i="9"/>
  <c r="D144" i="9"/>
  <c r="C144" i="9"/>
  <c r="E143" i="9"/>
  <c r="C143" i="9" s="1"/>
  <c r="D143" i="9"/>
  <c r="E142" i="9"/>
  <c r="D142" i="9"/>
  <c r="C142" i="9" s="1"/>
  <c r="E141" i="9"/>
  <c r="D141" i="9"/>
  <c r="D149" i="9" s="1"/>
  <c r="C141" i="9"/>
  <c r="E140" i="9"/>
  <c r="D140" i="9"/>
  <c r="C140" i="9"/>
  <c r="E139" i="9"/>
  <c r="E149" i="9" s="1"/>
  <c r="D139" i="9"/>
  <c r="AA138" i="9"/>
  <c r="Z138" i="9"/>
  <c r="Y138" i="9"/>
  <c r="X138" i="9"/>
  <c r="W138" i="9"/>
  <c r="V138" i="9"/>
  <c r="U138" i="9"/>
  <c r="T138" i="9"/>
  <c r="S138" i="9"/>
  <c r="R138" i="9"/>
  <c r="Q138" i="9"/>
  <c r="P138" i="9"/>
  <c r="O138" i="9"/>
  <c r="N138" i="9"/>
  <c r="M138" i="9"/>
  <c r="L138" i="9"/>
  <c r="K138" i="9"/>
  <c r="J138" i="9"/>
  <c r="I138" i="9"/>
  <c r="H138" i="9"/>
  <c r="G138" i="9"/>
  <c r="F138" i="9"/>
  <c r="E137" i="9"/>
  <c r="C137" i="9" s="1"/>
  <c r="D137" i="9"/>
  <c r="E136" i="9"/>
  <c r="D136" i="9"/>
  <c r="C136" i="9" s="1"/>
  <c r="E135" i="9"/>
  <c r="D135" i="9"/>
  <c r="C135" i="9"/>
  <c r="E134" i="9"/>
  <c r="D134" i="9"/>
  <c r="C134" i="9"/>
  <c r="E133" i="9"/>
  <c r="C133" i="9" s="1"/>
  <c r="D133" i="9"/>
  <c r="E132" i="9"/>
  <c r="D132" i="9"/>
  <c r="C132" i="9" s="1"/>
  <c r="E131" i="9"/>
  <c r="D131" i="9"/>
  <c r="C131" i="9"/>
  <c r="E130" i="9"/>
  <c r="D130" i="9"/>
  <c r="C130" i="9"/>
  <c r="E129" i="9"/>
  <c r="C129" i="9" s="1"/>
  <c r="D129" i="9"/>
  <c r="E128" i="9"/>
  <c r="D128" i="9"/>
  <c r="C128" i="9" s="1"/>
  <c r="E127" i="9"/>
  <c r="D127" i="9"/>
  <c r="C127" i="9"/>
  <c r="E126" i="9"/>
  <c r="D126" i="9"/>
  <c r="C126" i="9"/>
  <c r="E125" i="9"/>
  <c r="C125" i="9" s="1"/>
  <c r="D125" i="9"/>
  <c r="E124" i="9"/>
  <c r="D124" i="9"/>
  <c r="C124" i="9" s="1"/>
  <c r="E123" i="9"/>
  <c r="D123" i="9"/>
  <c r="C123" i="9"/>
  <c r="E122" i="9"/>
  <c r="D122" i="9"/>
  <c r="C122" i="9"/>
  <c r="E121" i="9"/>
  <c r="C121" i="9" s="1"/>
  <c r="D121" i="9"/>
  <c r="E120" i="9"/>
  <c r="D120" i="9"/>
  <c r="C120" i="9" s="1"/>
  <c r="E119" i="9"/>
  <c r="D119" i="9"/>
  <c r="C119" i="9"/>
  <c r="E118" i="9"/>
  <c r="D118" i="9"/>
  <c r="C118" i="9"/>
  <c r="E117" i="9"/>
  <c r="C117" i="9" s="1"/>
  <c r="D117" i="9"/>
  <c r="E116" i="9"/>
  <c r="D116" i="9"/>
  <c r="C116" i="9" s="1"/>
  <c r="E115" i="9"/>
  <c r="D115" i="9"/>
  <c r="C115" i="9"/>
  <c r="E114" i="9"/>
  <c r="D114" i="9"/>
  <c r="C114" i="9"/>
  <c r="E113" i="9"/>
  <c r="C113" i="9" s="1"/>
  <c r="D113" i="9"/>
  <c r="E112" i="9"/>
  <c r="D112" i="9"/>
  <c r="C112" i="9" s="1"/>
  <c r="E111" i="9"/>
  <c r="D111" i="9"/>
  <c r="C111" i="9"/>
  <c r="E110" i="9"/>
  <c r="D110" i="9"/>
  <c r="C110" i="9"/>
  <c r="E109" i="9"/>
  <c r="C109" i="9" s="1"/>
  <c r="D109" i="9"/>
  <c r="E108" i="9"/>
  <c r="E138" i="9" s="1"/>
  <c r="D108" i="9"/>
  <c r="C108" i="9" s="1"/>
  <c r="E103" i="9"/>
  <c r="D103" i="9"/>
  <c r="C103" i="9"/>
  <c r="E102" i="9"/>
  <c r="D102" i="9"/>
  <c r="C102" i="9"/>
  <c r="E101" i="9"/>
  <c r="C101" i="9" s="1"/>
  <c r="D101" i="9"/>
  <c r="E100" i="9"/>
  <c r="D100" i="9"/>
  <c r="C100" i="9" s="1"/>
  <c r="E99" i="9"/>
  <c r="D99" i="9"/>
  <c r="C99" i="9"/>
  <c r="E98" i="9"/>
  <c r="D98" i="9"/>
  <c r="C98" i="9"/>
  <c r="E97" i="9"/>
  <c r="C97" i="9" s="1"/>
  <c r="D97" i="9"/>
  <c r="E96" i="9"/>
  <c r="D96" i="9"/>
  <c r="C96" i="9" s="1"/>
  <c r="E90" i="9"/>
  <c r="D90" i="9"/>
  <c r="C90" i="9"/>
  <c r="E89" i="9"/>
  <c r="D89" i="9"/>
  <c r="C89" i="9"/>
  <c r="E88" i="9"/>
  <c r="C88" i="9" s="1"/>
  <c r="D88" i="9"/>
  <c r="E87" i="9"/>
  <c r="D87" i="9"/>
  <c r="C87" i="9" s="1"/>
  <c r="E86" i="9"/>
  <c r="E85" i="9" s="1"/>
  <c r="D86" i="9"/>
  <c r="D85" i="9" s="1"/>
  <c r="C86" i="9"/>
  <c r="I85" i="9"/>
  <c r="H85" i="9"/>
  <c r="G85" i="9"/>
  <c r="F85" i="9"/>
  <c r="CC75" i="9"/>
  <c r="C68" i="9"/>
  <c r="E63" i="9"/>
  <c r="D63" i="9"/>
  <c r="C63" i="9"/>
  <c r="E62" i="9"/>
  <c r="D62" i="9"/>
  <c r="C62" i="9"/>
  <c r="E61" i="9"/>
  <c r="C61" i="9" s="1"/>
  <c r="D61" i="9"/>
  <c r="E60" i="9"/>
  <c r="D60" i="9"/>
  <c r="C60" i="9" s="1"/>
  <c r="E59" i="9"/>
  <c r="D59" i="9"/>
  <c r="C59" i="9"/>
  <c r="E54" i="9"/>
  <c r="D54" i="9"/>
  <c r="C54" i="9"/>
  <c r="E53" i="9"/>
  <c r="C53" i="9" s="1"/>
  <c r="D53" i="9"/>
  <c r="E52" i="9"/>
  <c r="D52" i="9"/>
  <c r="C52" i="9" s="1"/>
  <c r="I51" i="9"/>
  <c r="H51" i="9"/>
  <c r="G51" i="9"/>
  <c r="E51" i="9" s="1"/>
  <c r="C51" i="9" s="1"/>
  <c r="F51" i="9"/>
  <c r="D51" i="9"/>
  <c r="E46" i="9"/>
  <c r="D46" i="9"/>
  <c r="C46" i="9" s="1"/>
  <c r="CA46" i="9" s="1"/>
  <c r="R46" i="9" s="1"/>
  <c r="E45" i="9"/>
  <c r="C45" i="9" s="1"/>
  <c r="CA45" i="9" s="1"/>
  <c r="R45" i="9" s="1"/>
  <c r="D45" i="9"/>
  <c r="E44" i="9"/>
  <c r="D44" i="9"/>
  <c r="C44" i="9"/>
  <c r="CA44" i="9" s="1"/>
  <c r="R44" i="9" s="1"/>
  <c r="E43" i="9"/>
  <c r="D43" i="9"/>
  <c r="C43" i="9"/>
  <c r="CA43" i="9" s="1"/>
  <c r="R43" i="9" s="1"/>
  <c r="E38" i="9"/>
  <c r="D38" i="9"/>
  <c r="C38" i="9"/>
  <c r="E37" i="9"/>
  <c r="C37" i="9" s="1"/>
  <c r="D37" i="9"/>
  <c r="E36" i="9"/>
  <c r="D36" i="9"/>
  <c r="C36" i="9" s="1"/>
  <c r="E35" i="9"/>
  <c r="D35" i="9"/>
  <c r="C35" i="9"/>
  <c r="E34" i="9"/>
  <c r="D34" i="9"/>
  <c r="C34" i="9"/>
  <c r="E33" i="9"/>
  <c r="C33" i="9" s="1"/>
  <c r="D33" i="9"/>
  <c r="E32" i="9"/>
  <c r="D32" i="9"/>
  <c r="C32" i="9" s="1"/>
  <c r="E31" i="9"/>
  <c r="D31" i="9"/>
  <c r="C31" i="9"/>
  <c r="E30" i="9"/>
  <c r="D30" i="9"/>
  <c r="C30" i="9"/>
  <c r="E29" i="9"/>
  <c r="C29" i="9" s="1"/>
  <c r="D29" i="9"/>
  <c r="E28" i="9"/>
  <c r="D28" i="9"/>
  <c r="C28" i="9" s="1"/>
  <c r="E27" i="9"/>
  <c r="D27" i="9"/>
  <c r="C27" i="9"/>
  <c r="E26" i="9"/>
  <c r="D26" i="9"/>
  <c r="C26" i="9"/>
  <c r="E25" i="9"/>
  <c r="C25" i="9" s="1"/>
  <c r="D25" i="9"/>
  <c r="E24" i="9"/>
  <c r="D24" i="9"/>
  <c r="C24" i="9" s="1"/>
  <c r="E23" i="9"/>
  <c r="D23" i="9"/>
  <c r="C23" i="9"/>
  <c r="E22" i="9"/>
  <c r="D22" i="9"/>
  <c r="C22" i="9"/>
  <c r="E21" i="9"/>
  <c r="C21" i="9" s="1"/>
  <c r="D21" i="9"/>
  <c r="E20" i="9"/>
  <c r="D20" i="9"/>
  <c r="C20" i="9" s="1"/>
  <c r="E14" i="9"/>
  <c r="D14" i="9"/>
  <c r="C14" i="9"/>
  <c r="E13" i="9"/>
  <c r="D13" i="9"/>
  <c r="C13" i="9"/>
  <c r="E12" i="9"/>
  <c r="C12" i="9" s="1"/>
  <c r="D12" i="9"/>
  <c r="A5" i="9"/>
  <c r="A4" i="9"/>
  <c r="A3" i="9"/>
  <c r="A2" i="9"/>
  <c r="C85" i="9" l="1"/>
  <c r="C138" i="9"/>
  <c r="D138" i="9"/>
  <c r="C139" i="9"/>
  <c r="C149" i="9" s="1"/>
  <c r="C190" i="9"/>
  <c r="C192" i="9" s="1"/>
  <c r="B250" i="8"/>
  <c r="A250" i="8"/>
  <c r="E197" i="8"/>
  <c r="D197" i="8"/>
  <c r="C197" i="8" s="1"/>
  <c r="S192" i="8"/>
  <c r="R192" i="8"/>
  <c r="Q192" i="8"/>
  <c r="P192" i="8"/>
  <c r="O192" i="8"/>
  <c r="N192" i="8"/>
  <c r="M192" i="8"/>
  <c r="L192" i="8"/>
  <c r="K192" i="8"/>
  <c r="J192" i="8"/>
  <c r="I192" i="8"/>
  <c r="H192" i="8"/>
  <c r="G192" i="8"/>
  <c r="F192" i="8"/>
  <c r="E192" i="8"/>
  <c r="E191" i="8"/>
  <c r="D191" i="8"/>
  <c r="C191" i="8" s="1"/>
  <c r="E190" i="8"/>
  <c r="D190" i="8"/>
  <c r="D192" i="8" s="1"/>
  <c r="C190" i="8"/>
  <c r="Q185" i="8"/>
  <c r="P185" i="8"/>
  <c r="O185" i="8"/>
  <c r="N185" i="8"/>
  <c r="M185" i="8"/>
  <c r="L185" i="8"/>
  <c r="K185" i="8"/>
  <c r="J185" i="8"/>
  <c r="I185" i="8"/>
  <c r="H185" i="8"/>
  <c r="G185" i="8"/>
  <c r="E185" i="8" s="1"/>
  <c r="F185" i="8"/>
  <c r="D185" i="8" s="1"/>
  <c r="C185" i="8" s="1"/>
  <c r="E184" i="8"/>
  <c r="C184" i="8" s="1"/>
  <c r="D184" i="8"/>
  <c r="E183" i="8"/>
  <c r="D183" i="8"/>
  <c r="C183" i="8" s="1"/>
  <c r="Q177" i="8"/>
  <c r="P177" i="8"/>
  <c r="O177" i="8"/>
  <c r="N177" i="8"/>
  <c r="M177" i="8"/>
  <c r="L177" i="8"/>
  <c r="K177" i="8"/>
  <c r="J177" i="8"/>
  <c r="I177" i="8"/>
  <c r="H177" i="8"/>
  <c r="G177" i="8"/>
  <c r="F177" i="8"/>
  <c r="E176" i="8"/>
  <c r="D176" i="8"/>
  <c r="C176" i="8"/>
  <c r="E175" i="8"/>
  <c r="C175" i="8" s="1"/>
  <c r="D175" i="8"/>
  <c r="E174" i="8"/>
  <c r="E177" i="8" s="1"/>
  <c r="D174" i="8"/>
  <c r="C174" i="8" s="1"/>
  <c r="E169" i="8"/>
  <c r="D169" i="8"/>
  <c r="C169" i="8"/>
  <c r="E168" i="8"/>
  <c r="D168" i="8"/>
  <c r="C168" i="8"/>
  <c r="E167" i="8"/>
  <c r="C167" i="8" s="1"/>
  <c r="D167" i="8"/>
  <c r="E166" i="8"/>
  <c r="D166" i="8"/>
  <c r="C166" i="8" s="1"/>
  <c r="E165" i="8"/>
  <c r="D165" i="8"/>
  <c r="C165" i="8"/>
  <c r="E164" i="8"/>
  <c r="D164" i="8"/>
  <c r="C164" i="8"/>
  <c r="E159" i="8"/>
  <c r="C159" i="8" s="1"/>
  <c r="D159" i="8"/>
  <c r="E158" i="8"/>
  <c r="D158" i="8"/>
  <c r="C158" i="8" s="1"/>
  <c r="E157" i="8"/>
  <c r="D157" i="8"/>
  <c r="C157" i="8"/>
  <c r="E156" i="8"/>
  <c r="D156" i="8"/>
  <c r="C156" i="8"/>
  <c r="E155" i="8"/>
  <c r="C155" i="8" s="1"/>
  <c r="D155" i="8"/>
  <c r="E154" i="8"/>
  <c r="D154" i="8"/>
  <c r="C154" i="8" s="1"/>
  <c r="AA149" i="8"/>
  <c r="Z149" i="8"/>
  <c r="Y149" i="8"/>
  <c r="X149" i="8"/>
  <c r="W149" i="8"/>
  <c r="V149" i="8"/>
  <c r="U149" i="8"/>
  <c r="T149" i="8"/>
  <c r="S149" i="8"/>
  <c r="R149" i="8"/>
  <c r="Q149" i="8"/>
  <c r="P149" i="8"/>
  <c r="O149" i="8"/>
  <c r="N149" i="8"/>
  <c r="M149" i="8"/>
  <c r="L149" i="8"/>
  <c r="K149" i="8"/>
  <c r="J149" i="8"/>
  <c r="I149" i="8"/>
  <c r="H149" i="8"/>
  <c r="G149" i="8"/>
  <c r="F149" i="8"/>
  <c r="E148" i="8"/>
  <c r="D148" i="8"/>
  <c r="C148" i="8" s="1"/>
  <c r="E147" i="8"/>
  <c r="D147" i="8"/>
  <c r="C147" i="8"/>
  <c r="E146" i="8"/>
  <c r="D146" i="8"/>
  <c r="C146" i="8"/>
  <c r="E145" i="8"/>
  <c r="C145" i="8" s="1"/>
  <c r="D145" i="8"/>
  <c r="E144" i="8"/>
  <c r="D144" i="8"/>
  <c r="C144" i="8" s="1"/>
  <c r="E143" i="8"/>
  <c r="D143" i="8"/>
  <c r="C143" i="8"/>
  <c r="E142" i="8"/>
  <c r="D142" i="8"/>
  <c r="C142" i="8"/>
  <c r="E141" i="8"/>
  <c r="C141" i="8" s="1"/>
  <c r="D141" i="8"/>
  <c r="E140" i="8"/>
  <c r="D140" i="8"/>
  <c r="C140" i="8" s="1"/>
  <c r="E139" i="8"/>
  <c r="D139" i="8"/>
  <c r="D149" i="8" s="1"/>
  <c r="C139" i="8"/>
  <c r="AA138" i="8"/>
  <c r="Z138" i="8"/>
  <c r="Y138" i="8"/>
  <c r="X138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E137" i="8"/>
  <c r="D137" i="8"/>
  <c r="C137" i="8"/>
  <c r="E136" i="8"/>
  <c r="D136" i="8"/>
  <c r="C136" i="8"/>
  <c r="E135" i="8"/>
  <c r="C135" i="8" s="1"/>
  <c r="D135" i="8"/>
  <c r="E134" i="8"/>
  <c r="D134" i="8"/>
  <c r="C134" i="8" s="1"/>
  <c r="E133" i="8"/>
  <c r="D133" i="8"/>
  <c r="C133" i="8"/>
  <c r="E132" i="8"/>
  <c r="D132" i="8"/>
  <c r="C132" i="8"/>
  <c r="E131" i="8"/>
  <c r="C131" i="8" s="1"/>
  <c r="D131" i="8"/>
  <c r="E130" i="8"/>
  <c r="D130" i="8"/>
  <c r="C130" i="8" s="1"/>
  <c r="E129" i="8"/>
  <c r="D129" i="8"/>
  <c r="C129" i="8"/>
  <c r="E128" i="8"/>
  <c r="D128" i="8"/>
  <c r="C128" i="8"/>
  <c r="E127" i="8"/>
  <c r="C127" i="8" s="1"/>
  <c r="D127" i="8"/>
  <c r="E126" i="8"/>
  <c r="D126" i="8"/>
  <c r="C126" i="8" s="1"/>
  <c r="E125" i="8"/>
  <c r="D125" i="8"/>
  <c r="C125" i="8"/>
  <c r="E124" i="8"/>
  <c r="D124" i="8"/>
  <c r="C124" i="8"/>
  <c r="E123" i="8"/>
  <c r="C123" i="8" s="1"/>
  <c r="D123" i="8"/>
  <c r="E122" i="8"/>
  <c r="D122" i="8"/>
  <c r="C122" i="8" s="1"/>
  <c r="E121" i="8"/>
  <c r="D121" i="8"/>
  <c r="C121" i="8"/>
  <c r="E120" i="8"/>
  <c r="D120" i="8"/>
  <c r="C120" i="8"/>
  <c r="E119" i="8"/>
  <c r="C119" i="8" s="1"/>
  <c r="D119" i="8"/>
  <c r="E118" i="8"/>
  <c r="D118" i="8"/>
  <c r="C118" i="8" s="1"/>
  <c r="E117" i="8"/>
  <c r="D117" i="8"/>
  <c r="C117" i="8"/>
  <c r="E116" i="8"/>
  <c r="D116" i="8"/>
  <c r="C116" i="8"/>
  <c r="E115" i="8"/>
  <c r="C115" i="8" s="1"/>
  <c r="D115" i="8"/>
  <c r="E114" i="8"/>
  <c r="D114" i="8"/>
  <c r="C114" i="8" s="1"/>
  <c r="E113" i="8"/>
  <c r="D113" i="8"/>
  <c r="C113" i="8"/>
  <c r="E112" i="8"/>
  <c r="D112" i="8"/>
  <c r="C112" i="8"/>
  <c r="E111" i="8"/>
  <c r="C111" i="8" s="1"/>
  <c r="D111" i="8"/>
  <c r="E110" i="8"/>
  <c r="E138" i="8" s="1"/>
  <c r="D110" i="8"/>
  <c r="C110" i="8" s="1"/>
  <c r="E109" i="8"/>
  <c r="D109" i="8"/>
  <c r="C109" i="8"/>
  <c r="E108" i="8"/>
  <c r="D108" i="8"/>
  <c r="C108" i="8"/>
  <c r="E103" i="8"/>
  <c r="C103" i="8" s="1"/>
  <c r="D103" i="8"/>
  <c r="E102" i="8"/>
  <c r="D102" i="8"/>
  <c r="C102" i="8" s="1"/>
  <c r="E101" i="8"/>
  <c r="D101" i="8"/>
  <c r="C101" i="8"/>
  <c r="E100" i="8"/>
  <c r="D100" i="8"/>
  <c r="C100" i="8"/>
  <c r="E99" i="8"/>
  <c r="C99" i="8" s="1"/>
  <c r="D99" i="8"/>
  <c r="E98" i="8"/>
  <c r="D98" i="8"/>
  <c r="C98" i="8" s="1"/>
  <c r="E97" i="8"/>
  <c r="D97" i="8"/>
  <c r="C97" i="8"/>
  <c r="E96" i="8"/>
  <c r="D96" i="8"/>
  <c r="C96" i="8"/>
  <c r="E90" i="8"/>
  <c r="C90" i="8" s="1"/>
  <c r="D90" i="8"/>
  <c r="E89" i="8"/>
  <c r="D89" i="8"/>
  <c r="C89" i="8" s="1"/>
  <c r="E88" i="8"/>
  <c r="D88" i="8"/>
  <c r="C88" i="8"/>
  <c r="E87" i="8"/>
  <c r="D87" i="8"/>
  <c r="C87" i="8"/>
  <c r="E86" i="8"/>
  <c r="C86" i="8" s="1"/>
  <c r="C85" i="8" s="1"/>
  <c r="D86" i="8"/>
  <c r="I85" i="8"/>
  <c r="H85" i="8"/>
  <c r="G85" i="8"/>
  <c r="F85" i="8"/>
  <c r="D85" i="8"/>
  <c r="CC75" i="8"/>
  <c r="C68" i="8"/>
  <c r="E63" i="8"/>
  <c r="C63" i="8" s="1"/>
  <c r="D63" i="8"/>
  <c r="E62" i="8"/>
  <c r="D62" i="8"/>
  <c r="C62" i="8" s="1"/>
  <c r="E61" i="8"/>
  <c r="D61" i="8"/>
  <c r="C61" i="8"/>
  <c r="E60" i="8"/>
  <c r="D60" i="8"/>
  <c r="C60" i="8"/>
  <c r="E59" i="8"/>
  <c r="C59" i="8" s="1"/>
  <c r="D59" i="8"/>
  <c r="E54" i="8"/>
  <c r="D54" i="8"/>
  <c r="C54" i="8" s="1"/>
  <c r="E53" i="8"/>
  <c r="D53" i="8"/>
  <c r="C53" i="8"/>
  <c r="E52" i="8"/>
  <c r="D52" i="8"/>
  <c r="C52" i="8"/>
  <c r="I51" i="8"/>
  <c r="H51" i="8"/>
  <c r="G51" i="8"/>
  <c r="F51" i="8"/>
  <c r="D51" i="8" s="1"/>
  <c r="C51" i="8" s="1"/>
  <c r="E51" i="8"/>
  <c r="E46" i="8"/>
  <c r="D46" i="8"/>
  <c r="C46" i="8"/>
  <c r="CA46" i="8" s="1"/>
  <c r="R46" i="8" s="1"/>
  <c r="E45" i="8"/>
  <c r="D45" i="8"/>
  <c r="C45" i="8"/>
  <c r="CA45" i="8" s="1"/>
  <c r="R45" i="8" s="1"/>
  <c r="E44" i="8"/>
  <c r="D44" i="8"/>
  <c r="C44" i="8" s="1"/>
  <c r="CA44" i="8" s="1"/>
  <c r="R44" i="8" s="1"/>
  <c r="E43" i="8"/>
  <c r="C43" i="8" s="1"/>
  <c r="CA43" i="8" s="1"/>
  <c r="R43" i="8" s="1"/>
  <c r="D43" i="8"/>
  <c r="E38" i="8"/>
  <c r="D38" i="8"/>
  <c r="C38" i="8" s="1"/>
  <c r="E37" i="8"/>
  <c r="D37" i="8"/>
  <c r="C37" i="8"/>
  <c r="E36" i="8"/>
  <c r="D36" i="8"/>
  <c r="C36" i="8"/>
  <c r="E35" i="8"/>
  <c r="C35" i="8" s="1"/>
  <c r="D35" i="8"/>
  <c r="E34" i="8"/>
  <c r="D34" i="8"/>
  <c r="C34" i="8" s="1"/>
  <c r="E33" i="8"/>
  <c r="D33" i="8"/>
  <c r="C33" i="8"/>
  <c r="E32" i="8"/>
  <c r="D32" i="8"/>
  <c r="C32" i="8"/>
  <c r="E31" i="8"/>
  <c r="C31" i="8" s="1"/>
  <c r="D31" i="8"/>
  <c r="E30" i="8"/>
  <c r="D30" i="8"/>
  <c r="C30" i="8" s="1"/>
  <c r="E29" i="8"/>
  <c r="D29" i="8"/>
  <c r="C29" i="8"/>
  <c r="E28" i="8"/>
  <c r="D28" i="8"/>
  <c r="C28" i="8"/>
  <c r="E27" i="8"/>
  <c r="C27" i="8" s="1"/>
  <c r="D27" i="8"/>
  <c r="E26" i="8"/>
  <c r="D26" i="8"/>
  <c r="C26" i="8" s="1"/>
  <c r="E25" i="8"/>
  <c r="D25" i="8"/>
  <c r="C25" i="8"/>
  <c r="E24" i="8"/>
  <c r="D24" i="8"/>
  <c r="C24" i="8"/>
  <c r="E23" i="8"/>
  <c r="C23" i="8" s="1"/>
  <c r="D23" i="8"/>
  <c r="E22" i="8"/>
  <c r="D22" i="8"/>
  <c r="C22" i="8" s="1"/>
  <c r="E21" i="8"/>
  <c r="D21" i="8"/>
  <c r="C21" i="8"/>
  <c r="E20" i="8"/>
  <c r="D20" i="8"/>
  <c r="C20" i="8"/>
  <c r="E14" i="8"/>
  <c r="C14" i="8" s="1"/>
  <c r="D14" i="8"/>
  <c r="E13" i="8"/>
  <c r="D13" i="8"/>
  <c r="C13" i="8" s="1"/>
  <c r="E12" i="8"/>
  <c r="D12" i="8"/>
  <c r="C12" i="8"/>
  <c r="A5" i="8"/>
  <c r="A4" i="8"/>
  <c r="A3" i="8"/>
  <c r="A2" i="8"/>
  <c r="C149" i="8" l="1"/>
  <c r="C192" i="8"/>
  <c r="C177" i="8"/>
  <c r="C138" i="8"/>
  <c r="D138" i="8"/>
  <c r="E149" i="8"/>
  <c r="E85" i="8"/>
  <c r="D177" i="8"/>
  <c r="B250" i="7"/>
  <c r="A250" i="7"/>
  <c r="E197" i="7"/>
  <c r="D197" i="7"/>
  <c r="C197" i="7" s="1"/>
  <c r="S192" i="7"/>
  <c r="R192" i="7"/>
  <c r="Q192" i="7"/>
  <c r="P192" i="7"/>
  <c r="O192" i="7"/>
  <c r="N192" i="7"/>
  <c r="M192" i="7"/>
  <c r="L192" i="7"/>
  <c r="K192" i="7"/>
  <c r="J192" i="7"/>
  <c r="I192" i="7"/>
  <c r="H192" i="7"/>
  <c r="G192" i="7"/>
  <c r="F192" i="7"/>
  <c r="E192" i="7"/>
  <c r="E191" i="7"/>
  <c r="D191" i="7"/>
  <c r="D192" i="7" s="1"/>
  <c r="E190" i="7"/>
  <c r="D190" i="7"/>
  <c r="C190" i="7"/>
  <c r="Q185" i="7"/>
  <c r="P185" i="7"/>
  <c r="O185" i="7"/>
  <c r="N185" i="7"/>
  <c r="M185" i="7"/>
  <c r="L185" i="7"/>
  <c r="K185" i="7"/>
  <c r="J185" i="7"/>
  <c r="I185" i="7"/>
  <c r="H185" i="7"/>
  <c r="G185" i="7"/>
  <c r="F185" i="7"/>
  <c r="D185" i="7" s="1"/>
  <c r="C185" i="7" s="1"/>
  <c r="E185" i="7"/>
  <c r="E184" i="7"/>
  <c r="D184" i="7"/>
  <c r="C184" i="7" s="1"/>
  <c r="E183" i="7"/>
  <c r="D183" i="7"/>
  <c r="C183" i="7" s="1"/>
  <c r="Q177" i="7"/>
  <c r="P177" i="7"/>
  <c r="O177" i="7"/>
  <c r="N177" i="7"/>
  <c r="M177" i="7"/>
  <c r="L177" i="7"/>
  <c r="K177" i="7"/>
  <c r="J177" i="7"/>
  <c r="I177" i="7"/>
  <c r="H177" i="7"/>
  <c r="G177" i="7"/>
  <c r="F177" i="7"/>
  <c r="E176" i="7"/>
  <c r="D176" i="7"/>
  <c r="C176" i="7" s="1"/>
  <c r="E175" i="7"/>
  <c r="E177" i="7" s="1"/>
  <c r="D175" i="7"/>
  <c r="C175" i="7" s="1"/>
  <c r="E174" i="7"/>
  <c r="D174" i="7"/>
  <c r="C174" i="7" s="1"/>
  <c r="C177" i="7" s="1"/>
  <c r="E169" i="7"/>
  <c r="D169" i="7"/>
  <c r="C169" i="7"/>
  <c r="E168" i="7"/>
  <c r="D168" i="7"/>
  <c r="C168" i="7" s="1"/>
  <c r="E167" i="7"/>
  <c r="D167" i="7"/>
  <c r="C167" i="7" s="1"/>
  <c r="E166" i="7"/>
  <c r="D166" i="7"/>
  <c r="C166" i="7" s="1"/>
  <c r="E165" i="7"/>
  <c r="D165" i="7"/>
  <c r="C165" i="7"/>
  <c r="E164" i="7"/>
  <c r="D164" i="7"/>
  <c r="C164" i="7" s="1"/>
  <c r="E159" i="7"/>
  <c r="D159" i="7"/>
  <c r="C159" i="7" s="1"/>
  <c r="E158" i="7"/>
  <c r="D158" i="7"/>
  <c r="C158" i="7" s="1"/>
  <c r="E157" i="7"/>
  <c r="D157" i="7"/>
  <c r="C157" i="7"/>
  <c r="E156" i="7"/>
  <c r="D156" i="7"/>
  <c r="C156" i="7" s="1"/>
  <c r="E155" i="7"/>
  <c r="D155" i="7"/>
  <c r="C155" i="7" s="1"/>
  <c r="E154" i="7"/>
  <c r="D154" i="7"/>
  <c r="C154" i="7" s="1"/>
  <c r="AA149" i="7"/>
  <c r="Z149" i="7"/>
  <c r="Y149" i="7"/>
  <c r="X149" i="7"/>
  <c r="W149" i="7"/>
  <c r="V149" i="7"/>
  <c r="U149" i="7"/>
  <c r="T149" i="7"/>
  <c r="S149" i="7"/>
  <c r="R149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E148" i="7"/>
  <c r="D148" i="7"/>
  <c r="C148" i="7" s="1"/>
  <c r="E147" i="7"/>
  <c r="D147" i="7"/>
  <c r="C147" i="7"/>
  <c r="E146" i="7"/>
  <c r="D146" i="7"/>
  <c r="C146" i="7" s="1"/>
  <c r="E145" i="7"/>
  <c r="D145" i="7"/>
  <c r="C145" i="7" s="1"/>
  <c r="E144" i="7"/>
  <c r="D144" i="7"/>
  <c r="C144" i="7" s="1"/>
  <c r="E143" i="7"/>
  <c r="D143" i="7"/>
  <c r="C143" i="7"/>
  <c r="E142" i="7"/>
  <c r="D142" i="7"/>
  <c r="C142" i="7" s="1"/>
  <c r="E141" i="7"/>
  <c r="E149" i="7" s="1"/>
  <c r="D141" i="7"/>
  <c r="C141" i="7" s="1"/>
  <c r="E140" i="7"/>
  <c r="D140" i="7"/>
  <c r="D149" i="7" s="1"/>
  <c r="E139" i="7"/>
  <c r="D139" i="7"/>
  <c r="C139" i="7"/>
  <c r="AA138" i="7"/>
  <c r="Z138" i="7"/>
  <c r="Y138" i="7"/>
  <c r="X138" i="7"/>
  <c r="W138" i="7"/>
  <c r="V138" i="7"/>
  <c r="U138" i="7"/>
  <c r="T138" i="7"/>
  <c r="S138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7" i="7"/>
  <c r="D137" i="7"/>
  <c r="C137" i="7"/>
  <c r="E136" i="7"/>
  <c r="D136" i="7"/>
  <c r="C136" i="7" s="1"/>
  <c r="E135" i="7"/>
  <c r="C135" i="7" s="1"/>
  <c r="D135" i="7"/>
  <c r="E134" i="7"/>
  <c r="D134" i="7"/>
  <c r="C134" i="7" s="1"/>
  <c r="E133" i="7"/>
  <c r="D133" i="7"/>
  <c r="C133" i="7"/>
  <c r="E132" i="7"/>
  <c r="D132" i="7"/>
  <c r="C132" i="7" s="1"/>
  <c r="E131" i="7"/>
  <c r="C131" i="7" s="1"/>
  <c r="D131" i="7"/>
  <c r="E130" i="7"/>
  <c r="D130" i="7"/>
  <c r="C130" i="7" s="1"/>
  <c r="E129" i="7"/>
  <c r="D129" i="7"/>
  <c r="C129" i="7"/>
  <c r="E128" i="7"/>
  <c r="D128" i="7"/>
  <c r="C128" i="7" s="1"/>
  <c r="E127" i="7"/>
  <c r="C127" i="7" s="1"/>
  <c r="D127" i="7"/>
  <c r="E126" i="7"/>
  <c r="D126" i="7"/>
  <c r="C126" i="7" s="1"/>
  <c r="E125" i="7"/>
  <c r="D125" i="7"/>
  <c r="C125" i="7"/>
  <c r="E124" i="7"/>
  <c r="D124" i="7"/>
  <c r="C124" i="7" s="1"/>
  <c r="E123" i="7"/>
  <c r="C123" i="7" s="1"/>
  <c r="D123" i="7"/>
  <c r="E122" i="7"/>
  <c r="D122" i="7"/>
  <c r="C122" i="7" s="1"/>
  <c r="E121" i="7"/>
  <c r="D121" i="7"/>
  <c r="C121" i="7"/>
  <c r="E120" i="7"/>
  <c r="D120" i="7"/>
  <c r="C120" i="7" s="1"/>
  <c r="E119" i="7"/>
  <c r="C119" i="7" s="1"/>
  <c r="D119" i="7"/>
  <c r="E118" i="7"/>
  <c r="D118" i="7"/>
  <c r="C118" i="7" s="1"/>
  <c r="E117" i="7"/>
  <c r="D117" i="7"/>
  <c r="C117" i="7"/>
  <c r="E116" i="7"/>
  <c r="D116" i="7"/>
  <c r="C116" i="7" s="1"/>
  <c r="E115" i="7"/>
  <c r="D115" i="7"/>
  <c r="C115" i="7" s="1"/>
  <c r="E114" i="7"/>
  <c r="D114" i="7"/>
  <c r="C114" i="7" s="1"/>
  <c r="E113" i="7"/>
  <c r="D113" i="7"/>
  <c r="C113" i="7"/>
  <c r="E112" i="7"/>
  <c r="D112" i="7"/>
  <c r="C112" i="7" s="1"/>
  <c r="E111" i="7"/>
  <c r="C111" i="7" s="1"/>
  <c r="D111" i="7"/>
  <c r="E110" i="7"/>
  <c r="D110" i="7"/>
  <c r="C110" i="7" s="1"/>
  <c r="E109" i="7"/>
  <c r="D109" i="7"/>
  <c r="C109" i="7"/>
  <c r="E108" i="7"/>
  <c r="E138" i="7" s="1"/>
  <c r="D108" i="7"/>
  <c r="C108" i="7" s="1"/>
  <c r="E103" i="7"/>
  <c r="C103" i="7" s="1"/>
  <c r="D103" i="7"/>
  <c r="E102" i="7"/>
  <c r="D102" i="7"/>
  <c r="C102" i="7" s="1"/>
  <c r="E101" i="7"/>
  <c r="D101" i="7"/>
  <c r="C101" i="7"/>
  <c r="E100" i="7"/>
  <c r="D100" i="7"/>
  <c r="C100" i="7" s="1"/>
  <c r="E99" i="7"/>
  <c r="C99" i="7" s="1"/>
  <c r="D99" i="7"/>
  <c r="E98" i="7"/>
  <c r="D98" i="7"/>
  <c r="C98" i="7" s="1"/>
  <c r="E97" i="7"/>
  <c r="D97" i="7"/>
  <c r="C97" i="7"/>
  <c r="E96" i="7"/>
  <c r="D96" i="7"/>
  <c r="C96" i="7" s="1"/>
  <c r="E90" i="7"/>
  <c r="C90" i="7" s="1"/>
  <c r="D90" i="7"/>
  <c r="E89" i="7"/>
  <c r="D89" i="7"/>
  <c r="C89" i="7" s="1"/>
  <c r="E88" i="7"/>
  <c r="D88" i="7"/>
  <c r="C88" i="7"/>
  <c r="E87" i="7"/>
  <c r="D87" i="7"/>
  <c r="C87" i="7" s="1"/>
  <c r="E86" i="7"/>
  <c r="C86" i="7" s="1"/>
  <c r="D86" i="7"/>
  <c r="I85" i="7"/>
  <c r="H85" i="7"/>
  <c r="G85" i="7"/>
  <c r="F85" i="7"/>
  <c r="D85" i="7"/>
  <c r="CC75" i="7"/>
  <c r="C68" i="7"/>
  <c r="E63" i="7"/>
  <c r="C63" i="7" s="1"/>
  <c r="D63" i="7"/>
  <c r="E62" i="7"/>
  <c r="D62" i="7"/>
  <c r="C62" i="7" s="1"/>
  <c r="E61" i="7"/>
  <c r="D61" i="7"/>
  <c r="C61" i="7"/>
  <c r="E60" i="7"/>
  <c r="D60" i="7"/>
  <c r="C60" i="7" s="1"/>
  <c r="E59" i="7"/>
  <c r="C59" i="7" s="1"/>
  <c r="D59" i="7"/>
  <c r="E54" i="7"/>
  <c r="D54" i="7"/>
  <c r="C54" i="7" s="1"/>
  <c r="E53" i="7"/>
  <c r="D53" i="7"/>
  <c r="C53" i="7"/>
  <c r="E52" i="7"/>
  <c r="D52" i="7"/>
  <c r="C52" i="7" s="1"/>
  <c r="I51" i="7"/>
  <c r="E51" i="7" s="1"/>
  <c r="C51" i="7" s="1"/>
  <c r="H51" i="7"/>
  <c r="G51" i="7"/>
  <c r="F51" i="7"/>
  <c r="D51" i="7"/>
  <c r="E46" i="7"/>
  <c r="D46" i="7"/>
  <c r="C46" i="7" s="1"/>
  <c r="CA46" i="7" s="1"/>
  <c r="R46" i="7" s="1"/>
  <c r="E45" i="7"/>
  <c r="D45" i="7"/>
  <c r="C45" i="7"/>
  <c r="CA45" i="7" s="1"/>
  <c r="R45" i="7" s="1"/>
  <c r="E44" i="7"/>
  <c r="D44" i="7"/>
  <c r="C44" i="7" s="1"/>
  <c r="CA44" i="7" s="1"/>
  <c r="R44" i="7" s="1"/>
  <c r="E43" i="7"/>
  <c r="C43" i="7" s="1"/>
  <c r="CA43" i="7" s="1"/>
  <c r="R43" i="7" s="1"/>
  <c r="D43" i="7"/>
  <c r="E38" i="7"/>
  <c r="D38" i="7"/>
  <c r="C38" i="7" s="1"/>
  <c r="E37" i="7"/>
  <c r="D37" i="7"/>
  <c r="C37" i="7"/>
  <c r="E36" i="7"/>
  <c r="D36" i="7"/>
  <c r="C36" i="7" s="1"/>
  <c r="E35" i="7"/>
  <c r="C35" i="7" s="1"/>
  <c r="D35" i="7"/>
  <c r="E34" i="7"/>
  <c r="D34" i="7"/>
  <c r="C34" i="7" s="1"/>
  <c r="E33" i="7"/>
  <c r="D33" i="7"/>
  <c r="C33" i="7"/>
  <c r="E32" i="7"/>
  <c r="D32" i="7"/>
  <c r="C32" i="7" s="1"/>
  <c r="E31" i="7"/>
  <c r="C31" i="7" s="1"/>
  <c r="D31" i="7"/>
  <c r="E30" i="7"/>
  <c r="D30" i="7"/>
  <c r="C30" i="7" s="1"/>
  <c r="E29" i="7"/>
  <c r="D29" i="7"/>
  <c r="C29" i="7"/>
  <c r="E28" i="7"/>
  <c r="D28" i="7"/>
  <c r="C28" i="7" s="1"/>
  <c r="E27" i="7"/>
  <c r="C27" i="7" s="1"/>
  <c r="D27" i="7"/>
  <c r="E26" i="7"/>
  <c r="D26" i="7"/>
  <c r="C26" i="7" s="1"/>
  <c r="E25" i="7"/>
  <c r="D25" i="7"/>
  <c r="C25" i="7"/>
  <c r="E24" i="7"/>
  <c r="D24" i="7"/>
  <c r="C24" i="7" s="1"/>
  <c r="E23" i="7"/>
  <c r="C23" i="7" s="1"/>
  <c r="D23" i="7"/>
  <c r="E22" i="7"/>
  <c r="D22" i="7"/>
  <c r="C22" i="7" s="1"/>
  <c r="E21" i="7"/>
  <c r="D21" i="7"/>
  <c r="C21" i="7"/>
  <c r="E20" i="7"/>
  <c r="D20" i="7"/>
  <c r="C20" i="7" s="1"/>
  <c r="E14" i="7"/>
  <c r="C14" i="7" s="1"/>
  <c r="D14" i="7"/>
  <c r="E13" i="7"/>
  <c r="D13" i="7"/>
  <c r="C13" i="7" s="1"/>
  <c r="E12" i="7"/>
  <c r="D12" i="7"/>
  <c r="C12" i="7"/>
  <c r="A5" i="7"/>
  <c r="A4" i="7"/>
  <c r="A3" i="7"/>
  <c r="A2" i="7"/>
  <c r="C85" i="7" l="1"/>
  <c r="C138" i="7"/>
  <c r="D138" i="7"/>
  <c r="E85" i="7"/>
  <c r="D177" i="7"/>
  <c r="C140" i="7"/>
  <c r="C149" i="7" s="1"/>
  <c r="C191" i="7"/>
  <c r="C192" i="7" s="1"/>
  <c r="B250" i="6"/>
  <c r="A250" i="6"/>
  <c r="E197" i="6"/>
  <c r="D197" i="6"/>
  <c r="C197" i="6" s="1"/>
  <c r="S192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E191" i="6"/>
  <c r="E192" i="6" s="1"/>
  <c r="D191" i="6"/>
  <c r="E190" i="6"/>
  <c r="D190" i="6"/>
  <c r="D192" i="6" s="1"/>
  <c r="C190" i="6"/>
  <c r="Q185" i="6"/>
  <c r="P185" i="6"/>
  <c r="O185" i="6"/>
  <c r="N185" i="6"/>
  <c r="M185" i="6"/>
  <c r="L185" i="6"/>
  <c r="K185" i="6"/>
  <c r="J185" i="6"/>
  <c r="I185" i="6"/>
  <c r="H185" i="6"/>
  <c r="G185" i="6"/>
  <c r="E185" i="6" s="1"/>
  <c r="F185" i="6"/>
  <c r="D185" i="6" s="1"/>
  <c r="C185" i="6" s="1"/>
  <c r="E184" i="6"/>
  <c r="D184" i="6"/>
  <c r="E183" i="6"/>
  <c r="D183" i="6"/>
  <c r="C183" i="6" s="1"/>
  <c r="Q177" i="6"/>
  <c r="P177" i="6"/>
  <c r="O177" i="6"/>
  <c r="N177" i="6"/>
  <c r="M177" i="6"/>
  <c r="L177" i="6"/>
  <c r="K177" i="6"/>
  <c r="J177" i="6"/>
  <c r="I177" i="6"/>
  <c r="H177" i="6"/>
  <c r="G177" i="6"/>
  <c r="F177" i="6"/>
  <c r="E176" i="6"/>
  <c r="D176" i="6"/>
  <c r="C176" i="6"/>
  <c r="E175" i="6"/>
  <c r="C175" i="6" s="1"/>
  <c r="D175" i="6"/>
  <c r="E174" i="6"/>
  <c r="D174" i="6"/>
  <c r="C174" i="6" s="1"/>
  <c r="E169" i="6"/>
  <c r="C169" i="6" s="1"/>
  <c r="D169" i="6"/>
  <c r="E168" i="6"/>
  <c r="D168" i="6"/>
  <c r="C168" i="6" s="1"/>
  <c r="E167" i="6"/>
  <c r="D167" i="6"/>
  <c r="E166" i="6"/>
  <c r="D166" i="6"/>
  <c r="E165" i="6"/>
  <c r="D165" i="6"/>
  <c r="C165" i="6"/>
  <c r="E164" i="6"/>
  <c r="D164" i="6"/>
  <c r="C164" i="6"/>
  <c r="E159" i="6"/>
  <c r="C159" i="6" s="1"/>
  <c r="D159" i="6"/>
  <c r="E158" i="6"/>
  <c r="D158" i="6"/>
  <c r="C158" i="6" s="1"/>
  <c r="E157" i="6"/>
  <c r="C157" i="6" s="1"/>
  <c r="D157" i="6"/>
  <c r="E156" i="6"/>
  <c r="D156" i="6"/>
  <c r="C156" i="6" s="1"/>
  <c r="E155" i="6"/>
  <c r="D155" i="6"/>
  <c r="E154" i="6"/>
  <c r="D154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8" i="6"/>
  <c r="D148" i="6"/>
  <c r="E147" i="6"/>
  <c r="D147" i="6"/>
  <c r="C147" i="6"/>
  <c r="E146" i="6"/>
  <c r="D146" i="6"/>
  <c r="C146" i="6"/>
  <c r="E145" i="6"/>
  <c r="C145" i="6" s="1"/>
  <c r="D145" i="6"/>
  <c r="E144" i="6"/>
  <c r="D144" i="6"/>
  <c r="C144" i="6" s="1"/>
  <c r="E143" i="6"/>
  <c r="C143" i="6" s="1"/>
  <c r="D143" i="6"/>
  <c r="E142" i="6"/>
  <c r="D142" i="6"/>
  <c r="C142" i="6" s="1"/>
  <c r="E141" i="6"/>
  <c r="D141" i="6"/>
  <c r="E140" i="6"/>
  <c r="D140" i="6"/>
  <c r="E139" i="6"/>
  <c r="D139" i="6"/>
  <c r="C139" i="6"/>
  <c r="AA138" i="6"/>
  <c r="Z138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7" i="6"/>
  <c r="D137" i="6"/>
  <c r="C137" i="6" s="1"/>
  <c r="E136" i="6"/>
  <c r="D136" i="6"/>
  <c r="C136" i="6"/>
  <c r="E135" i="6"/>
  <c r="D135" i="6"/>
  <c r="E134" i="6"/>
  <c r="D134" i="6"/>
  <c r="C134" i="6" s="1"/>
  <c r="E133" i="6"/>
  <c r="D133" i="6"/>
  <c r="C133" i="6"/>
  <c r="E132" i="6"/>
  <c r="C132" i="6" s="1"/>
  <c r="D132" i="6"/>
  <c r="E131" i="6"/>
  <c r="D131" i="6"/>
  <c r="E130" i="6"/>
  <c r="D130" i="6"/>
  <c r="C130" i="6" s="1"/>
  <c r="E129" i="6"/>
  <c r="D129" i="6"/>
  <c r="C129" i="6" s="1"/>
  <c r="E128" i="6"/>
  <c r="D128" i="6"/>
  <c r="C128" i="6"/>
  <c r="E127" i="6"/>
  <c r="D127" i="6"/>
  <c r="E126" i="6"/>
  <c r="D126" i="6"/>
  <c r="C126" i="6" s="1"/>
  <c r="E125" i="6"/>
  <c r="D125" i="6"/>
  <c r="C125" i="6"/>
  <c r="E124" i="6"/>
  <c r="C124" i="6" s="1"/>
  <c r="D124" i="6"/>
  <c r="E123" i="6"/>
  <c r="D123" i="6"/>
  <c r="E122" i="6"/>
  <c r="D122" i="6"/>
  <c r="C122" i="6" s="1"/>
  <c r="E121" i="6"/>
  <c r="D121" i="6"/>
  <c r="C121" i="6" s="1"/>
  <c r="E120" i="6"/>
  <c r="D120" i="6"/>
  <c r="C120" i="6"/>
  <c r="E119" i="6"/>
  <c r="D119" i="6"/>
  <c r="E118" i="6"/>
  <c r="D118" i="6"/>
  <c r="C118" i="6" s="1"/>
  <c r="E117" i="6"/>
  <c r="D117" i="6"/>
  <c r="C117" i="6"/>
  <c r="E116" i="6"/>
  <c r="C116" i="6" s="1"/>
  <c r="D116" i="6"/>
  <c r="E115" i="6"/>
  <c r="D115" i="6"/>
  <c r="E114" i="6"/>
  <c r="D114" i="6"/>
  <c r="C114" i="6" s="1"/>
  <c r="E113" i="6"/>
  <c r="D113" i="6"/>
  <c r="C113" i="6" s="1"/>
  <c r="E112" i="6"/>
  <c r="D112" i="6"/>
  <c r="C112" i="6"/>
  <c r="E111" i="6"/>
  <c r="D111" i="6"/>
  <c r="E110" i="6"/>
  <c r="D110" i="6"/>
  <c r="C110" i="6" s="1"/>
  <c r="E109" i="6"/>
  <c r="D109" i="6"/>
  <c r="C109" i="6"/>
  <c r="E108" i="6"/>
  <c r="C108" i="6" s="1"/>
  <c r="D108" i="6"/>
  <c r="E103" i="6"/>
  <c r="D103" i="6"/>
  <c r="E102" i="6"/>
  <c r="D102" i="6"/>
  <c r="C102" i="6" s="1"/>
  <c r="E101" i="6"/>
  <c r="D101" i="6"/>
  <c r="C101" i="6" s="1"/>
  <c r="E100" i="6"/>
  <c r="D100" i="6"/>
  <c r="C100" i="6"/>
  <c r="E99" i="6"/>
  <c r="D99" i="6"/>
  <c r="E98" i="6"/>
  <c r="D98" i="6"/>
  <c r="C98" i="6" s="1"/>
  <c r="E97" i="6"/>
  <c r="D97" i="6"/>
  <c r="C97" i="6"/>
  <c r="E96" i="6"/>
  <c r="C96" i="6" s="1"/>
  <c r="D96" i="6"/>
  <c r="E90" i="6"/>
  <c r="D90" i="6"/>
  <c r="E89" i="6"/>
  <c r="D89" i="6"/>
  <c r="C89" i="6" s="1"/>
  <c r="E88" i="6"/>
  <c r="D88" i="6"/>
  <c r="C88" i="6" s="1"/>
  <c r="E87" i="6"/>
  <c r="D87" i="6"/>
  <c r="C87" i="6"/>
  <c r="E86" i="6"/>
  <c r="D86" i="6"/>
  <c r="I85" i="6"/>
  <c r="H85" i="6"/>
  <c r="G85" i="6"/>
  <c r="F85" i="6"/>
  <c r="CC75" i="6"/>
  <c r="C68" i="6"/>
  <c r="E63" i="6"/>
  <c r="D63" i="6"/>
  <c r="E62" i="6"/>
  <c r="D62" i="6"/>
  <c r="E61" i="6"/>
  <c r="D61" i="6"/>
  <c r="C61" i="6"/>
  <c r="E60" i="6"/>
  <c r="D60" i="6"/>
  <c r="C60" i="6"/>
  <c r="E59" i="6"/>
  <c r="C59" i="6" s="1"/>
  <c r="D59" i="6"/>
  <c r="E54" i="6"/>
  <c r="D54" i="6"/>
  <c r="C54" i="6" s="1"/>
  <c r="E53" i="6"/>
  <c r="C53" i="6" s="1"/>
  <c r="D53" i="6"/>
  <c r="E52" i="6"/>
  <c r="D52" i="6"/>
  <c r="C52" i="6" s="1"/>
  <c r="I51" i="6"/>
  <c r="H51" i="6"/>
  <c r="G51" i="6"/>
  <c r="E51" i="6" s="1"/>
  <c r="F51" i="6"/>
  <c r="E46" i="6"/>
  <c r="D46" i="6"/>
  <c r="C46" i="6" s="1"/>
  <c r="CA46" i="6" s="1"/>
  <c r="R46" i="6" s="1"/>
  <c r="E45" i="6"/>
  <c r="D45" i="6"/>
  <c r="C45" i="6"/>
  <c r="CA45" i="6" s="1"/>
  <c r="R45" i="6" s="1"/>
  <c r="E44" i="6"/>
  <c r="D44" i="6"/>
  <c r="C44" i="6" s="1"/>
  <c r="CA44" i="6" s="1"/>
  <c r="R44" i="6" s="1"/>
  <c r="E43" i="6"/>
  <c r="D43" i="6"/>
  <c r="E38" i="6"/>
  <c r="D38" i="6"/>
  <c r="C38" i="6" s="1"/>
  <c r="E37" i="6"/>
  <c r="D37" i="6"/>
  <c r="C37" i="6" s="1"/>
  <c r="E36" i="6"/>
  <c r="D36" i="6"/>
  <c r="C36" i="6"/>
  <c r="E35" i="6"/>
  <c r="D35" i="6"/>
  <c r="E34" i="6"/>
  <c r="D34" i="6"/>
  <c r="C34" i="6" s="1"/>
  <c r="E33" i="6"/>
  <c r="D33" i="6"/>
  <c r="C33" i="6"/>
  <c r="E32" i="6"/>
  <c r="C32" i="6" s="1"/>
  <c r="D32" i="6"/>
  <c r="E31" i="6"/>
  <c r="D31" i="6"/>
  <c r="E30" i="6"/>
  <c r="D30" i="6"/>
  <c r="C30" i="6" s="1"/>
  <c r="E29" i="6"/>
  <c r="D29" i="6"/>
  <c r="C29" i="6" s="1"/>
  <c r="E28" i="6"/>
  <c r="D28" i="6"/>
  <c r="C28" i="6"/>
  <c r="E27" i="6"/>
  <c r="D27" i="6"/>
  <c r="E26" i="6"/>
  <c r="D26" i="6"/>
  <c r="C26" i="6" s="1"/>
  <c r="E25" i="6"/>
  <c r="D25" i="6"/>
  <c r="C25" i="6"/>
  <c r="E24" i="6"/>
  <c r="C24" i="6" s="1"/>
  <c r="D24" i="6"/>
  <c r="E23" i="6"/>
  <c r="D23" i="6"/>
  <c r="E22" i="6"/>
  <c r="D22" i="6"/>
  <c r="C22" i="6" s="1"/>
  <c r="E21" i="6"/>
  <c r="D21" i="6"/>
  <c r="C21" i="6" s="1"/>
  <c r="E20" i="6"/>
  <c r="D20" i="6"/>
  <c r="C20" i="6"/>
  <c r="E14" i="6"/>
  <c r="D14" i="6"/>
  <c r="E13" i="6"/>
  <c r="D13" i="6"/>
  <c r="C13" i="6" s="1"/>
  <c r="E12" i="6"/>
  <c r="D12" i="6"/>
  <c r="C12" i="6"/>
  <c r="A5" i="6"/>
  <c r="A4" i="6"/>
  <c r="A3" i="6"/>
  <c r="A2" i="6"/>
  <c r="C23" i="6" l="1"/>
  <c r="C31" i="6"/>
  <c r="C43" i="6"/>
  <c r="CA43" i="6" s="1"/>
  <c r="R43" i="6" s="1"/>
  <c r="D85" i="6"/>
  <c r="C90" i="6"/>
  <c r="C103" i="6"/>
  <c r="E138" i="6"/>
  <c r="C115" i="6"/>
  <c r="C123" i="6"/>
  <c r="C131" i="6"/>
  <c r="D149" i="6"/>
  <c r="C63" i="6"/>
  <c r="C141" i="6"/>
  <c r="C155" i="6"/>
  <c r="C167" i="6"/>
  <c r="E177" i="6"/>
  <c r="C14" i="6"/>
  <c r="C27" i="6"/>
  <c r="C35" i="6"/>
  <c r="D51" i="6"/>
  <c r="C51" i="6" s="1"/>
  <c r="C62" i="6"/>
  <c r="C86" i="6"/>
  <c r="C85" i="6" s="1"/>
  <c r="C99" i="6"/>
  <c r="C111" i="6"/>
  <c r="C138" i="6" s="1"/>
  <c r="C119" i="6"/>
  <c r="C127" i="6"/>
  <c r="C135" i="6"/>
  <c r="C140" i="6"/>
  <c r="C149" i="6" s="1"/>
  <c r="C148" i="6"/>
  <c r="C154" i="6"/>
  <c r="C166" i="6"/>
  <c r="C184" i="6"/>
  <c r="C191" i="6"/>
  <c r="C192" i="6" s="1"/>
  <c r="C177" i="6"/>
  <c r="D138" i="6"/>
  <c r="E149" i="6"/>
  <c r="E85" i="6"/>
  <c r="D177" i="6"/>
  <c r="B250" i="5"/>
  <c r="A250" i="5"/>
  <c r="E197" i="5"/>
  <c r="D197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1" i="5"/>
  <c r="D191" i="5"/>
  <c r="E190" i="5"/>
  <c r="E192" i="5" s="1"/>
  <c r="D190" i="5"/>
  <c r="D192" i="5" s="1"/>
  <c r="Q185" i="5"/>
  <c r="P185" i="5"/>
  <c r="O185" i="5"/>
  <c r="N185" i="5"/>
  <c r="M185" i="5"/>
  <c r="L185" i="5"/>
  <c r="K185" i="5"/>
  <c r="J185" i="5"/>
  <c r="I185" i="5"/>
  <c r="H185" i="5"/>
  <c r="G185" i="5"/>
  <c r="E185" i="5" s="1"/>
  <c r="F185" i="5"/>
  <c r="D185" i="5" s="1"/>
  <c r="E184" i="5"/>
  <c r="D184" i="5"/>
  <c r="C184" i="5"/>
  <c r="E183" i="5"/>
  <c r="D183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6" i="5"/>
  <c r="C176" i="5" s="1"/>
  <c r="D176" i="5"/>
  <c r="E175" i="5"/>
  <c r="D175" i="5"/>
  <c r="C175" i="5" s="1"/>
  <c r="E174" i="5"/>
  <c r="D174" i="5"/>
  <c r="D177" i="5" s="1"/>
  <c r="E169" i="5"/>
  <c r="D169" i="5"/>
  <c r="E168" i="5"/>
  <c r="D168" i="5"/>
  <c r="C168" i="5"/>
  <c r="E167" i="5"/>
  <c r="D167" i="5"/>
  <c r="C167" i="5"/>
  <c r="E166" i="5"/>
  <c r="C166" i="5" s="1"/>
  <c r="D166" i="5"/>
  <c r="E165" i="5"/>
  <c r="D165" i="5"/>
  <c r="C165" i="5" s="1"/>
  <c r="E164" i="5"/>
  <c r="C164" i="5" s="1"/>
  <c r="D164" i="5"/>
  <c r="E159" i="5"/>
  <c r="D159" i="5"/>
  <c r="C159" i="5" s="1"/>
  <c r="E158" i="5"/>
  <c r="D158" i="5"/>
  <c r="E157" i="5"/>
  <c r="D157" i="5"/>
  <c r="E156" i="5"/>
  <c r="D156" i="5"/>
  <c r="C156" i="5"/>
  <c r="E155" i="5"/>
  <c r="D155" i="5"/>
  <c r="C155" i="5"/>
  <c r="E154" i="5"/>
  <c r="C154" i="5" s="1"/>
  <c r="D154" i="5"/>
  <c r="AA149" i="5"/>
  <c r="Z149" i="5"/>
  <c r="Y149" i="5"/>
  <c r="X149" i="5"/>
  <c r="W149" i="5"/>
  <c r="V149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8" i="5"/>
  <c r="C148" i="5" s="1"/>
  <c r="D148" i="5"/>
  <c r="E147" i="5"/>
  <c r="D147" i="5"/>
  <c r="C147" i="5" s="1"/>
  <c r="E146" i="5"/>
  <c r="C146" i="5" s="1"/>
  <c r="D146" i="5"/>
  <c r="E145" i="5"/>
  <c r="D145" i="5"/>
  <c r="C145" i="5" s="1"/>
  <c r="E144" i="5"/>
  <c r="D144" i="5"/>
  <c r="E143" i="5"/>
  <c r="D143" i="5"/>
  <c r="E142" i="5"/>
  <c r="D142" i="5"/>
  <c r="C142" i="5"/>
  <c r="E141" i="5"/>
  <c r="D141" i="5"/>
  <c r="C141" i="5"/>
  <c r="E140" i="5"/>
  <c r="C140" i="5" s="1"/>
  <c r="D140" i="5"/>
  <c r="E139" i="5"/>
  <c r="D139" i="5"/>
  <c r="AA138" i="5"/>
  <c r="Z138" i="5"/>
  <c r="Y138" i="5"/>
  <c r="X138" i="5"/>
  <c r="W138" i="5"/>
  <c r="V138" i="5"/>
  <c r="U138" i="5"/>
  <c r="T138" i="5"/>
  <c r="S138" i="5"/>
  <c r="R138" i="5"/>
  <c r="Q138" i="5"/>
  <c r="P138" i="5"/>
  <c r="O138" i="5"/>
  <c r="N138" i="5"/>
  <c r="M138" i="5"/>
  <c r="L138" i="5"/>
  <c r="K138" i="5"/>
  <c r="J138" i="5"/>
  <c r="I138" i="5"/>
  <c r="H138" i="5"/>
  <c r="G138" i="5"/>
  <c r="F138" i="5"/>
  <c r="E137" i="5"/>
  <c r="D137" i="5"/>
  <c r="C137" i="5" s="1"/>
  <c r="E136" i="5"/>
  <c r="C136" i="5" s="1"/>
  <c r="D136" i="5"/>
  <c r="E135" i="5"/>
  <c r="D135" i="5"/>
  <c r="C135" i="5" s="1"/>
  <c r="E134" i="5"/>
  <c r="D134" i="5"/>
  <c r="E133" i="5"/>
  <c r="D133" i="5"/>
  <c r="E132" i="5"/>
  <c r="D132" i="5"/>
  <c r="C132" i="5"/>
  <c r="E131" i="5"/>
  <c r="D131" i="5"/>
  <c r="C131" i="5"/>
  <c r="E130" i="5"/>
  <c r="C130" i="5" s="1"/>
  <c r="D130" i="5"/>
  <c r="E129" i="5"/>
  <c r="D129" i="5"/>
  <c r="C129" i="5" s="1"/>
  <c r="E128" i="5"/>
  <c r="C128" i="5" s="1"/>
  <c r="D128" i="5"/>
  <c r="E127" i="5"/>
  <c r="D127" i="5"/>
  <c r="C127" i="5" s="1"/>
  <c r="E126" i="5"/>
  <c r="D126" i="5"/>
  <c r="E125" i="5"/>
  <c r="D125" i="5"/>
  <c r="E124" i="5"/>
  <c r="D124" i="5"/>
  <c r="C124" i="5"/>
  <c r="E123" i="5"/>
  <c r="D123" i="5"/>
  <c r="C123" i="5"/>
  <c r="E122" i="5"/>
  <c r="C122" i="5" s="1"/>
  <c r="D122" i="5"/>
  <c r="E121" i="5"/>
  <c r="D121" i="5"/>
  <c r="C121" i="5" s="1"/>
  <c r="E120" i="5"/>
  <c r="C120" i="5" s="1"/>
  <c r="D120" i="5"/>
  <c r="E119" i="5"/>
  <c r="D119" i="5"/>
  <c r="C119" i="5" s="1"/>
  <c r="E118" i="5"/>
  <c r="D118" i="5"/>
  <c r="E117" i="5"/>
  <c r="D117" i="5"/>
  <c r="E116" i="5"/>
  <c r="D116" i="5"/>
  <c r="C116" i="5"/>
  <c r="E115" i="5"/>
  <c r="D115" i="5"/>
  <c r="C115" i="5"/>
  <c r="E114" i="5"/>
  <c r="C114" i="5" s="1"/>
  <c r="D114" i="5"/>
  <c r="E113" i="5"/>
  <c r="D113" i="5"/>
  <c r="C113" i="5" s="1"/>
  <c r="E112" i="5"/>
  <c r="C112" i="5" s="1"/>
  <c r="D112" i="5"/>
  <c r="E111" i="5"/>
  <c r="D111" i="5"/>
  <c r="C111" i="5" s="1"/>
  <c r="E110" i="5"/>
  <c r="D110" i="5"/>
  <c r="E109" i="5"/>
  <c r="D109" i="5"/>
  <c r="E108" i="5"/>
  <c r="D108" i="5"/>
  <c r="C108" i="5"/>
  <c r="E103" i="5"/>
  <c r="D103" i="5"/>
  <c r="C103" i="5"/>
  <c r="E102" i="5"/>
  <c r="C102" i="5" s="1"/>
  <c r="D102" i="5"/>
  <c r="E101" i="5"/>
  <c r="D101" i="5"/>
  <c r="C101" i="5" s="1"/>
  <c r="E100" i="5"/>
  <c r="C100" i="5" s="1"/>
  <c r="D100" i="5"/>
  <c r="E99" i="5"/>
  <c r="D99" i="5"/>
  <c r="C99" i="5" s="1"/>
  <c r="E98" i="5"/>
  <c r="D98" i="5"/>
  <c r="E97" i="5"/>
  <c r="D97" i="5"/>
  <c r="E96" i="5"/>
  <c r="D96" i="5"/>
  <c r="C96" i="5"/>
  <c r="E90" i="5"/>
  <c r="D90" i="5"/>
  <c r="C90" i="5"/>
  <c r="E89" i="5"/>
  <c r="C89" i="5" s="1"/>
  <c r="D89" i="5"/>
  <c r="E88" i="5"/>
  <c r="D88" i="5"/>
  <c r="C88" i="5" s="1"/>
  <c r="E87" i="5"/>
  <c r="C87" i="5" s="1"/>
  <c r="D87" i="5"/>
  <c r="E86" i="5"/>
  <c r="E85" i="5" s="1"/>
  <c r="D86" i="5"/>
  <c r="D85" i="5" s="1"/>
  <c r="I85" i="5"/>
  <c r="H85" i="5"/>
  <c r="G85" i="5"/>
  <c r="F85" i="5"/>
  <c r="CC75" i="5"/>
  <c r="C68" i="5"/>
  <c r="E63" i="5"/>
  <c r="D63" i="5"/>
  <c r="C63" i="5"/>
  <c r="E62" i="5"/>
  <c r="C62" i="5" s="1"/>
  <c r="D62" i="5"/>
  <c r="E61" i="5"/>
  <c r="D61" i="5"/>
  <c r="C61" i="5" s="1"/>
  <c r="E60" i="5"/>
  <c r="C60" i="5" s="1"/>
  <c r="D60" i="5"/>
  <c r="E59" i="5"/>
  <c r="D59" i="5"/>
  <c r="C59" i="5" s="1"/>
  <c r="E54" i="5"/>
  <c r="D54" i="5"/>
  <c r="E53" i="5"/>
  <c r="D53" i="5"/>
  <c r="E52" i="5"/>
  <c r="D52" i="5"/>
  <c r="C52" i="5"/>
  <c r="I51" i="5"/>
  <c r="H51" i="5"/>
  <c r="G51" i="5"/>
  <c r="E51" i="5" s="1"/>
  <c r="F51" i="5"/>
  <c r="D51" i="5" s="1"/>
  <c r="C51" i="5" s="1"/>
  <c r="E46" i="5"/>
  <c r="D46" i="5"/>
  <c r="C46" i="5"/>
  <c r="CA46" i="5" s="1"/>
  <c r="R46" i="5" s="1"/>
  <c r="E45" i="5"/>
  <c r="D45" i="5"/>
  <c r="E44" i="5"/>
  <c r="D44" i="5"/>
  <c r="E43" i="5"/>
  <c r="C43" i="5" s="1"/>
  <c r="CA43" i="5" s="1"/>
  <c r="R43" i="5" s="1"/>
  <c r="D43" i="5"/>
  <c r="E38" i="5"/>
  <c r="D38" i="5"/>
  <c r="E37" i="5"/>
  <c r="D37" i="5"/>
  <c r="C37" i="5" s="1"/>
  <c r="E36" i="5"/>
  <c r="D36" i="5"/>
  <c r="C36" i="5" s="1"/>
  <c r="E35" i="5"/>
  <c r="D35" i="5"/>
  <c r="C35" i="5"/>
  <c r="E34" i="5"/>
  <c r="D34" i="5"/>
  <c r="E33" i="5"/>
  <c r="D33" i="5"/>
  <c r="C33" i="5" s="1"/>
  <c r="E32" i="5"/>
  <c r="D32" i="5"/>
  <c r="C32" i="5"/>
  <c r="E31" i="5"/>
  <c r="C31" i="5" s="1"/>
  <c r="D31" i="5"/>
  <c r="E30" i="5"/>
  <c r="D30" i="5"/>
  <c r="C30" i="5" s="1"/>
  <c r="E29" i="5"/>
  <c r="D29" i="5"/>
  <c r="C29" i="5" s="1"/>
  <c r="E28" i="5"/>
  <c r="C28" i="5" s="1"/>
  <c r="D28" i="5"/>
  <c r="E27" i="5"/>
  <c r="D27" i="5"/>
  <c r="C27" i="5" s="1"/>
  <c r="E26" i="5"/>
  <c r="D26" i="5"/>
  <c r="E25" i="5"/>
  <c r="D25" i="5"/>
  <c r="E24" i="5"/>
  <c r="D24" i="5"/>
  <c r="C24" i="5"/>
  <c r="E23" i="5"/>
  <c r="D23" i="5"/>
  <c r="C23" i="5"/>
  <c r="E22" i="5"/>
  <c r="C22" i="5" s="1"/>
  <c r="D22" i="5"/>
  <c r="E21" i="5"/>
  <c r="D21" i="5"/>
  <c r="C21" i="5" s="1"/>
  <c r="E20" i="5"/>
  <c r="C20" i="5" s="1"/>
  <c r="D20" i="5"/>
  <c r="E14" i="5"/>
  <c r="D14" i="5"/>
  <c r="C14" i="5" s="1"/>
  <c r="E13" i="5"/>
  <c r="D13" i="5"/>
  <c r="E12" i="5"/>
  <c r="D12" i="5"/>
  <c r="A5" i="5"/>
  <c r="A4" i="5"/>
  <c r="A3" i="5"/>
  <c r="A2" i="5"/>
  <c r="C38" i="5" l="1"/>
  <c r="D138" i="5"/>
  <c r="D149" i="5"/>
  <c r="C185" i="5"/>
  <c r="C13" i="5"/>
  <c r="C26" i="5"/>
  <c r="C44" i="5"/>
  <c r="CA44" i="5" s="1"/>
  <c r="R44" i="5" s="1"/>
  <c r="C54" i="5"/>
  <c r="C98" i="5"/>
  <c r="C110" i="5"/>
  <c r="C118" i="5"/>
  <c r="C126" i="5"/>
  <c r="C138" i="5" s="1"/>
  <c r="C134" i="5"/>
  <c r="E149" i="5"/>
  <c r="C144" i="5"/>
  <c r="C158" i="5"/>
  <c r="C174" i="5"/>
  <c r="C177" i="5" s="1"/>
  <c r="C12" i="5"/>
  <c r="C25" i="5"/>
  <c r="C34" i="5"/>
  <c r="C45" i="5"/>
  <c r="CA45" i="5" s="1"/>
  <c r="R45" i="5" s="1"/>
  <c r="C53" i="5"/>
  <c r="C86" i="5"/>
  <c r="C85" i="5" s="1"/>
  <c r="C97" i="5"/>
  <c r="C109" i="5"/>
  <c r="C117" i="5"/>
  <c r="C125" i="5"/>
  <c r="C133" i="5"/>
  <c r="C143" i="5"/>
  <c r="C157" i="5"/>
  <c r="C169" i="5"/>
  <c r="C183" i="5"/>
  <c r="C191" i="5"/>
  <c r="C197" i="5"/>
  <c r="E138" i="5"/>
  <c r="E177" i="5"/>
  <c r="C139" i="5"/>
  <c r="C190" i="5"/>
  <c r="C192" i="5" s="1"/>
  <c r="B250" i="4"/>
  <c r="A250" i="4"/>
  <c r="E197" i="4"/>
  <c r="D197" i="4"/>
  <c r="C197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D192" i="4"/>
  <c r="E191" i="4"/>
  <c r="D191" i="4"/>
  <c r="C191" i="4"/>
  <c r="E190" i="4"/>
  <c r="C190" i="4" s="1"/>
  <c r="C192" i="4" s="1"/>
  <c r="D190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E184" i="4"/>
  <c r="D184" i="4"/>
  <c r="E183" i="4"/>
  <c r="D183" i="4"/>
  <c r="C183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6" i="4"/>
  <c r="D176" i="4"/>
  <c r="E175" i="4"/>
  <c r="D175" i="4"/>
  <c r="C175" i="4" s="1"/>
  <c r="E174" i="4"/>
  <c r="D174" i="4"/>
  <c r="C174" i="4"/>
  <c r="E169" i="4"/>
  <c r="C169" i="4" s="1"/>
  <c r="D169" i="4"/>
  <c r="E168" i="4"/>
  <c r="D168" i="4"/>
  <c r="E167" i="4"/>
  <c r="D167" i="4"/>
  <c r="C167" i="4" s="1"/>
  <c r="E166" i="4"/>
  <c r="D166" i="4"/>
  <c r="C166" i="4" s="1"/>
  <c r="E165" i="4"/>
  <c r="D165" i="4"/>
  <c r="C165" i="4"/>
  <c r="E164" i="4"/>
  <c r="D164" i="4"/>
  <c r="E159" i="4"/>
  <c r="D159" i="4"/>
  <c r="C159" i="4" s="1"/>
  <c r="E158" i="4"/>
  <c r="D158" i="4"/>
  <c r="C158" i="4"/>
  <c r="E157" i="4"/>
  <c r="C157" i="4" s="1"/>
  <c r="D157" i="4"/>
  <c r="E156" i="4"/>
  <c r="D156" i="4"/>
  <c r="E155" i="4"/>
  <c r="D155" i="4"/>
  <c r="C155" i="4" s="1"/>
  <c r="E154" i="4"/>
  <c r="D154" i="4"/>
  <c r="C154" i="4" s="1"/>
  <c r="AA149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8" i="4"/>
  <c r="C148" i="4" s="1"/>
  <c r="D148" i="4"/>
  <c r="E147" i="4"/>
  <c r="D147" i="4"/>
  <c r="C147" i="4" s="1"/>
  <c r="E146" i="4"/>
  <c r="D146" i="4"/>
  <c r="E145" i="4"/>
  <c r="D145" i="4"/>
  <c r="E144" i="4"/>
  <c r="D144" i="4"/>
  <c r="C144" i="4"/>
  <c r="E143" i="4"/>
  <c r="D143" i="4"/>
  <c r="C143" i="4"/>
  <c r="E142" i="4"/>
  <c r="C142" i="4" s="1"/>
  <c r="D142" i="4"/>
  <c r="E141" i="4"/>
  <c r="D141" i="4"/>
  <c r="C141" i="4" s="1"/>
  <c r="E140" i="4"/>
  <c r="C140" i="4" s="1"/>
  <c r="D140" i="4"/>
  <c r="E139" i="4"/>
  <c r="D139" i="4"/>
  <c r="C139" i="4" s="1"/>
  <c r="AA138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7" i="4"/>
  <c r="C137" i="4" s="1"/>
  <c r="D137" i="4"/>
  <c r="E136" i="4"/>
  <c r="D136" i="4"/>
  <c r="E135" i="4"/>
  <c r="D135" i="4"/>
  <c r="C135" i="4" s="1"/>
  <c r="E134" i="4"/>
  <c r="D134" i="4"/>
  <c r="C134" i="4" s="1"/>
  <c r="E133" i="4"/>
  <c r="D133" i="4"/>
  <c r="C133" i="4"/>
  <c r="E132" i="4"/>
  <c r="D132" i="4"/>
  <c r="E131" i="4"/>
  <c r="D131" i="4"/>
  <c r="C131" i="4" s="1"/>
  <c r="E130" i="4"/>
  <c r="D130" i="4"/>
  <c r="C130" i="4"/>
  <c r="E129" i="4"/>
  <c r="C129" i="4" s="1"/>
  <c r="D129" i="4"/>
  <c r="E128" i="4"/>
  <c r="D128" i="4"/>
  <c r="E127" i="4"/>
  <c r="D127" i="4"/>
  <c r="C127" i="4" s="1"/>
  <c r="E126" i="4"/>
  <c r="D126" i="4"/>
  <c r="C126" i="4" s="1"/>
  <c r="E125" i="4"/>
  <c r="D125" i="4"/>
  <c r="C125" i="4"/>
  <c r="E124" i="4"/>
  <c r="D124" i="4"/>
  <c r="E123" i="4"/>
  <c r="D123" i="4"/>
  <c r="C123" i="4" s="1"/>
  <c r="E122" i="4"/>
  <c r="D122" i="4"/>
  <c r="C122" i="4"/>
  <c r="E121" i="4"/>
  <c r="C121" i="4" s="1"/>
  <c r="D121" i="4"/>
  <c r="E120" i="4"/>
  <c r="D120" i="4"/>
  <c r="E119" i="4"/>
  <c r="D119" i="4"/>
  <c r="C119" i="4" s="1"/>
  <c r="E118" i="4"/>
  <c r="D118" i="4"/>
  <c r="C118" i="4" s="1"/>
  <c r="E117" i="4"/>
  <c r="D117" i="4"/>
  <c r="C117" i="4"/>
  <c r="E116" i="4"/>
  <c r="D116" i="4"/>
  <c r="E115" i="4"/>
  <c r="D115" i="4"/>
  <c r="C115" i="4" s="1"/>
  <c r="E114" i="4"/>
  <c r="D114" i="4"/>
  <c r="C114" i="4"/>
  <c r="E113" i="4"/>
  <c r="C113" i="4" s="1"/>
  <c r="D113" i="4"/>
  <c r="E112" i="4"/>
  <c r="D112" i="4"/>
  <c r="E111" i="4"/>
  <c r="D111" i="4"/>
  <c r="C111" i="4" s="1"/>
  <c r="E110" i="4"/>
  <c r="D110" i="4"/>
  <c r="D138" i="4" s="1"/>
  <c r="E109" i="4"/>
  <c r="D109" i="4"/>
  <c r="C109" i="4"/>
  <c r="E108" i="4"/>
  <c r="D108" i="4"/>
  <c r="E103" i="4"/>
  <c r="D103" i="4"/>
  <c r="C103" i="4" s="1"/>
  <c r="E102" i="4"/>
  <c r="D102" i="4"/>
  <c r="C102" i="4"/>
  <c r="E101" i="4"/>
  <c r="C101" i="4" s="1"/>
  <c r="D101" i="4"/>
  <c r="E100" i="4"/>
  <c r="D100" i="4"/>
  <c r="E99" i="4"/>
  <c r="D99" i="4"/>
  <c r="C99" i="4" s="1"/>
  <c r="E98" i="4"/>
  <c r="D98" i="4"/>
  <c r="C98" i="4" s="1"/>
  <c r="E97" i="4"/>
  <c r="D97" i="4"/>
  <c r="C97" i="4"/>
  <c r="E96" i="4"/>
  <c r="D96" i="4"/>
  <c r="E90" i="4"/>
  <c r="D90" i="4"/>
  <c r="C90" i="4" s="1"/>
  <c r="E89" i="4"/>
  <c r="D89" i="4"/>
  <c r="C89" i="4"/>
  <c r="E88" i="4"/>
  <c r="C88" i="4" s="1"/>
  <c r="D88" i="4"/>
  <c r="E87" i="4"/>
  <c r="D87" i="4"/>
  <c r="E86" i="4"/>
  <c r="D86" i="4"/>
  <c r="C86" i="4" s="1"/>
  <c r="I85" i="4"/>
  <c r="H85" i="4"/>
  <c r="G85" i="4"/>
  <c r="F85" i="4"/>
  <c r="CC75" i="4"/>
  <c r="C68" i="4"/>
  <c r="E63" i="4"/>
  <c r="D63" i="4"/>
  <c r="C63" i="4" s="1"/>
  <c r="E62" i="4"/>
  <c r="D62" i="4"/>
  <c r="C62" i="4" s="1"/>
  <c r="E61" i="4"/>
  <c r="D61" i="4"/>
  <c r="C61" i="4"/>
  <c r="E60" i="4"/>
  <c r="D60" i="4"/>
  <c r="E59" i="4"/>
  <c r="D59" i="4"/>
  <c r="C59" i="4" s="1"/>
  <c r="E54" i="4"/>
  <c r="D54" i="4"/>
  <c r="C54" i="4"/>
  <c r="E53" i="4"/>
  <c r="C53" i="4" s="1"/>
  <c r="D53" i="4"/>
  <c r="E52" i="4"/>
  <c r="D52" i="4"/>
  <c r="I51" i="4"/>
  <c r="H51" i="4"/>
  <c r="G51" i="4"/>
  <c r="E51" i="4" s="1"/>
  <c r="F51" i="4"/>
  <c r="D51" i="4" s="1"/>
  <c r="C51" i="4" s="1"/>
  <c r="E46" i="4"/>
  <c r="D46" i="4"/>
  <c r="E45" i="4"/>
  <c r="D45" i="4"/>
  <c r="C45" i="4"/>
  <c r="CA45" i="4" s="1"/>
  <c r="R45" i="4" s="1"/>
  <c r="E44" i="4"/>
  <c r="C44" i="4" s="1"/>
  <c r="CA44" i="4" s="1"/>
  <c r="R44" i="4" s="1"/>
  <c r="D44" i="4"/>
  <c r="E43" i="4"/>
  <c r="D43" i="4"/>
  <c r="C43" i="4" s="1"/>
  <c r="CA43" i="4" s="1"/>
  <c r="R43" i="4" s="1"/>
  <c r="E38" i="4"/>
  <c r="D38" i="4"/>
  <c r="C38" i="4"/>
  <c r="E37" i="4"/>
  <c r="C37" i="4" s="1"/>
  <c r="D37" i="4"/>
  <c r="E36" i="4"/>
  <c r="D36" i="4"/>
  <c r="E35" i="4"/>
  <c r="D35" i="4"/>
  <c r="C35" i="4" s="1"/>
  <c r="E34" i="4"/>
  <c r="D34" i="4"/>
  <c r="C34" i="4" s="1"/>
  <c r="E33" i="4"/>
  <c r="D33" i="4"/>
  <c r="C33" i="4"/>
  <c r="E32" i="4"/>
  <c r="D32" i="4"/>
  <c r="E31" i="4"/>
  <c r="D31" i="4"/>
  <c r="C31" i="4" s="1"/>
  <c r="E30" i="4"/>
  <c r="D30" i="4"/>
  <c r="C30" i="4"/>
  <c r="E29" i="4"/>
  <c r="C29" i="4" s="1"/>
  <c r="D29" i="4"/>
  <c r="E28" i="4"/>
  <c r="D28" i="4"/>
  <c r="E27" i="4"/>
  <c r="D27" i="4"/>
  <c r="C27" i="4" s="1"/>
  <c r="E26" i="4"/>
  <c r="D26" i="4"/>
  <c r="C26" i="4" s="1"/>
  <c r="E25" i="4"/>
  <c r="D25" i="4"/>
  <c r="C25" i="4"/>
  <c r="E24" i="4"/>
  <c r="D24" i="4"/>
  <c r="E23" i="4"/>
  <c r="D23" i="4"/>
  <c r="C23" i="4" s="1"/>
  <c r="E22" i="4"/>
  <c r="D22" i="4"/>
  <c r="C22" i="4"/>
  <c r="E21" i="4"/>
  <c r="C21" i="4" s="1"/>
  <c r="D21" i="4"/>
  <c r="E20" i="4"/>
  <c r="D20" i="4"/>
  <c r="E14" i="4"/>
  <c r="D14" i="4"/>
  <c r="C14" i="4" s="1"/>
  <c r="E13" i="4"/>
  <c r="D13" i="4"/>
  <c r="C13" i="4" s="1"/>
  <c r="E12" i="4"/>
  <c r="D12" i="4"/>
  <c r="C12" i="4"/>
  <c r="A5" i="4"/>
  <c r="A4" i="4"/>
  <c r="A3" i="4"/>
  <c r="A2" i="4"/>
  <c r="C20" i="4" l="1"/>
  <c r="C28" i="4"/>
  <c r="C36" i="4"/>
  <c r="C46" i="4"/>
  <c r="CA46" i="4" s="1"/>
  <c r="R46" i="4" s="1"/>
  <c r="C52" i="4"/>
  <c r="C87" i="4"/>
  <c r="C100" i="4"/>
  <c r="C112" i="4"/>
  <c r="C120" i="4"/>
  <c r="C128" i="4"/>
  <c r="C136" i="4"/>
  <c r="C156" i="4"/>
  <c r="C168" i="4"/>
  <c r="E192" i="4"/>
  <c r="E149" i="4"/>
  <c r="C146" i="4"/>
  <c r="D177" i="4"/>
  <c r="D185" i="4"/>
  <c r="C185" i="4" s="1"/>
  <c r="C149" i="5"/>
  <c r="C24" i="4"/>
  <c r="C32" i="4"/>
  <c r="C60" i="4"/>
  <c r="E85" i="4"/>
  <c r="C96" i="4"/>
  <c r="E138" i="4"/>
  <c r="C110" i="4"/>
  <c r="C116" i="4"/>
  <c r="C124" i="4"/>
  <c r="C132" i="4"/>
  <c r="C145" i="4"/>
  <c r="C149" i="4" s="1"/>
  <c r="C164" i="4"/>
  <c r="E177" i="4"/>
  <c r="C176" i="4"/>
  <c r="C184" i="4"/>
  <c r="C177" i="4"/>
  <c r="C85" i="4"/>
  <c r="D149" i="4"/>
  <c r="D85" i="4"/>
  <c r="C108" i="4"/>
  <c r="C138" i="4" s="1"/>
  <c r="B250" i="3"/>
  <c r="A250" i="3"/>
  <c r="E197" i="3"/>
  <c r="D197" i="3"/>
  <c r="C197" i="3" s="1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1" i="3"/>
  <c r="E192" i="3" s="1"/>
  <c r="D191" i="3"/>
  <c r="E190" i="3"/>
  <c r="D190" i="3"/>
  <c r="D192" i="3" s="1"/>
  <c r="C190" i="3"/>
  <c r="Q185" i="3"/>
  <c r="P185" i="3"/>
  <c r="O185" i="3"/>
  <c r="N185" i="3"/>
  <c r="M185" i="3"/>
  <c r="L185" i="3"/>
  <c r="K185" i="3"/>
  <c r="J185" i="3"/>
  <c r="I185" i="3"/>
  <c r="H185" i="3"/>
  <c r="G185" i="3"/>
  <c r="E185" i="3" s="1"/>
  <c r="F185" i="3"/>
  <c r="D185" i="3" s="1"/>
  <c r="C185" i="3" s="1"/>
  <c r="E184" i="3"/>
  <c r="D184" i="3"/>
  <c r="C184" i="3" s="1"/>
  <c r="E183" i="3"/>
  <c r="D183" i="3"/>
  <c r="C183" i="3" s="1"/>
  <c r="Q177" i="3"/>
  <c r="P177" i="3"/>
  <c r="O177" i="3"/>
  <c r="N177" i="3"/>
  <c r="M177" i="3"/>
  <c r="L177" i="3"/>
  <c r="K177" i="3"/>
  <c r="J177" i="3"/>
  <c r="I177" i="3"/>
  <c r="H177" i="3"/>
  <c r="G177" i="3"/>
  <c r="F177" i="3"/>
  <c r="E176" i="3"/>
  <c r="D176" i="3"/>
  <c r="C176" i="3"/>
  <c r="E175" i="3"/>
  <c r="D175" i="3"/>
  <c r="E174" i="3"/>
  <c r="D174" i="3"/>
  <c r="C174" i="3" s="1"/>
  <c r="E169" i="3"/>
  <c r="C169" i="3" s="1"/>
  <c r="D169" i="3"/>
  <c r="E168" i="3"/>
  <c r="D168" i="3"/>
  <c r="C168" i="3" s="1"/>
  <c r="E167" i="3"/>
  <c r="D167" i="3"/>
  <c r="C167" i="3" s="1"/>
  <c r="E166" i="3"/>
  <c r="D166" i="3"/>
  <c r="E165" i="3"/>
  <c r="D165" i="3"/>
  <c r="C165" i="3"/>
  <c r="E164" i="3"/>
  <c r="D164" i="3"/>
  <c r="C164" i="3"/>
  <c r="E159" i="3"/>
  <c r="D159" i="3"/>
  <c r="E158" i="3"/>
  <c r="D158" i="3"/>
  <c r="C158" i="3" s="1"/>
  <c r="E157" i="3"/>
  <c r="C157" i="3" s="1"/>
  <c r="D157" i="3"/>
  <c r="E156" i="3"/>
  <c r="D156" i="3"/>
  <c r="C156" i="3" s="1"/>
  <c r="E155" i="3"/>
  <c r="D155" i="3"/>
  <c r="C155" i="3" s="1"/>
  <c r="E154" i="3"/>
  <c r="D154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8" i="3"/>
  <c r="D148" i="3"/>
  <c r="E147" i="3"/>
  <c r="D147" i="3"/>
  <c r="C147" i="3"/>
  <c r="E146" i="3"/>
  <c r="D146" i="3"/>
  <c r="C146" i="3"/>
  <c r="E145" i="3"/>
  <c r="D145" i="3"/>
  <c r="E144" i="3"/>
  <c r="D144" i="3"/>
  <c r="C144" i="3" s="1"/>
  <c r="E143" i="3"/>
  <c r="C143" i="3" s="1"/>
  <c r="D143" i="3"/>
  <c r="E142" i="3"/>
  <c r="D142" i="3"/>
  <c r="C142" i="3" s="1"/>
  <c r="E141" i="3"/>
  <c r="D141" i="3"/>
  <c r="C141" i="3" s="1"/>
  <c r="E140" i="3"/>
  <c r="D140" i="3"/>
  <c r="E139" i="3"/>
  <c r="D139" i="3"/>
  <c r="C139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7" i="3"/>
  <c r="D137" i="3"/>
  <c r="C137" i="3" s="1"/>
  <c r="E136" i="3"/>
  <c r="D136" i="3"/>
  <c r="C136" i="3"/>
  <c r="E135" i="3"/>
  <c r="D135" i="3"/>
  <c r="C135" i="3" s="1"/>
  <c r="E134" i="3"/>
  <c r="D134" i="3"/>
  <c r="C134" i="3" s="1"/>
  <c r="E133" i="3"/>
  <c r="D133" i="3"/>
  <c r="C133" i="3"/>
  <c r="E132" i="3"/>
  <c r="C132" i="3" s="1"/>
  <c r="D132" i="3"/>
  <c r="E131" i="3"/>
  <c r="D131" i="3"/>
  <c r="C131" i="3" s="1"/>
  <c r="E130" i="3"/>
  <c r="D130" i="3"/>
  <c r="C130" i="3" s="1"/>
  <c r="E129" i="3"/>
  <c r="D129" i="3"/>
  <c r="C129" i="3" s="1"/>
  <c r="E128" i="3"/>
  <c r="D128" i="3"/>
  <c r="C128" i="3"/>
  <c r="E127" i="3"/>
  <c r="D127" i="3"/>
  <c r="C127" i="3" s="1"/>
  <c r="E126" i="3"/>
  <c r="D126" i="3"/>
  <c r="C126" i="3" s="1"/>
  <c r="E125" i="3"/>
  <c r="D125" i="3"/>
  <c r="C125" i="3"/>
  <c r="E124" i="3"/>
  <c r="C124" i="3" s="1"/>
  <c r="D124" i="3"/>
  <c r="E123" i="3"/>
  <c r="D123" i="3"/>
  <c r="C123" i="3" s="1"/>
  <c r="E122" i="3"/>
  <c r="D122" i="3"/>
  <c r="C122" i="3" s="1"/>
  <c r="E121" i="3"/>
  <c r="D121" i="3"/>
  <c r="C121" i="3" s="1"/>
  <c r="E120" i="3"/>
  <c r="D120" i="3"/>
  <c r="C120" i="3"/>
  <c r="E119" i="3"/>
  <c r="D119" i="3"/>
  <c r="C119" i="3" s="1"/>
  <c r="E118" i="3"/>
  <c r="D118" i="3"/>
  <c r="C118" i="3" s="1"/>
  <c r="E117" i="3"/>
  <c r="D117" i="3"/>
  <c r="C117" i="3"/>
  <c r="E116" i="3"/>
  <c r="C116" i="3" s="1"/>
  <c r="D116" i="3"/>
  <c r="E115" i="3"/>
  <c r="D115" i="3"/>
  <c r="C115" i="3" s="1"/>
  <c r="E114" i="3"/>
  <c r="D114" i="3"/>
  <c r="C114" i="3" s="1"/>
  <c r="E113" i="3"/>
  <c r="D113" i="3"/>
  <c r="C113" i="3" s="1"/>
  <c r="E112" i="3"/>
  <c r="D112" i="3"/>
  <c r="C112" i="3"/>
  <c r="E111" i="3"/>
  <c r="D111" i="3"/>
  <c r="C111" i="3" s="1"/>
  <c r="E110" i="3"/>
  <c r="D110" i="3"/>
  <c r="C110" i="3" s="1"/>
  <c r="E109" i="3"/>
  <c r="D109" i="3"/>
  <c r="C109" i="3"/>
  <c r="E108" i="3"/>
  <c r="C108" i="3" s="1"/>
  <c r="D108" i="3"/>
  <c r="E103" i="3"/>
  <c r="D103" i="3"/>
  <c r="C103" i="3" s="1"/>
  <c r="E102" i="3"/>
  <c r="D102" i="3"/>
  <c r="C102" i="3" s="1"/>
  <c r="E101" i="3"/>
  <c r="D101" i="3"/>
  <c r="C101" i="3" s="1"/>
  <c r="E100" i="3"/>
  <c r="D100" i="3"/>
  <c r="C100" i="3"/>
  <c r="E99" i="3"/>
  <c r="D99" i="3"/>
  <c r="C99" i="3" s="1"/>
  <c r="E98" i="3"/>
  <c r="D98" i="3"/>
  <c r="C98" i="3" s="1"/>
  <c r="E97" i="3"/>
  <c r="D97" i="3"/>
  <c r="C97" i="3"/>
  <c r="E96" i="3"/>
  <c r="C96" i="3" s="1"/>
  <c r="D96" i="3"/>
  <c r="E90" i="3"/>
  <c r="D90" i="3"/>
  <c r="C90" i="3" s="1"/>
  <c r="E89" i="3"/>
  <c r="D89" i="3"/>
  <c r="C89" i="3" s="1"/>
  <c r="E88" i="3"/>
  <c r="D88" i="3"/>
  <c r="C88" i="3" s="1"/>
  <c r="E87" i="3"/>
  <c r="D87" i="3"/>
  <c r="C87" i="3"/>
  <c r="E86" i="3"/>
  <c r="D86" i="3"/>
  <c r="C86" i="3" s="1"/>
  <c r="I85" i="3"/>
  <c r="H85" i="3"/>
  <c r="G85" i="3"/>
  <c r="F85" i="3"/>
  <c r="CC75" i="3"/>
  <c r="C68" i="3"/>
  <c r="E63" i="3"/>
  <c r="D63" i="3"/>
  <c r="C63" i="3" s="1"/>
  <c r="E62" i="3"/>
  <c r="D62" i="3"/>
  <c r="E61" i="3"/>
  <c r="D61" i="3"/>
  <c r="C61" i="3"/>
  <c r="E60" i="3"/>
  <c r="D60" i="3"/>
  <c r="C60" i="3"/>
  <c r="E59" i="3"/>
  <c r="D59" i="3"/>
  <c r="E54" i="3"/>
  <c r="D54" i="3"/>
  <c r="C54" i="3" s="1"/>
  <c r="E53" i="3"/>
  <c r="C53" i="3" s="1"/>
  <c r="D53" i="3"/>
  <c r="E52" i="3"/>
  <c r="D52" i="3"/>
  <c r="C52" i="3" s="1"/>
  <c r="I51" i="3"/>
  <c r="H51" i="3"/>
  <c r="G51" i="3"/>
  <c r="E51" i="3" s="1"/>
  <c r="F51" i="3"/>
  <c r="E46" i="3"/>
  <c r="D46" i="3"/>
  <c r="C46" i="3" s="1"/>
  <c r="CA46" i="3" s="1"/>
  <c r="R46" i="3" s="1"/>
  <c r="E45" i="3"/>
  <c r="D45" i="3"/>
  <c r="C45" i="3"/>
  <c r="CA45" i="3" s="1"/>
  <c r="R45" i="3" s="1"/>
  <c r="E44" i="3"/>
  <c r="D44" i="3"/>
  <c r="C44" i="3" s="1"/>
  <c r="CA44" i="3" s="1"/>
  <c r="R44" i="3" s="1"/>
  <c r="E43" i="3"/>
  <c r="D43" i="3"/>
  <c r="C43" i="3" s="1"/>
  <c r="CA43" i="3" s="1"/>
  <c r="R43" i="3" s="1"/>
  <c r="E38" i="3"/>
  <c r="D38" i="3"/>
  <c r="C38" i="3" s="1"/>
  <c r="E37" i="3"/>
  <c r="D37" i="3"/>
  <c r="C37" i="3" s="1"/>
  <c r="E36" i="3"/>
  <c r="D36" i="3"/>
  <c r="C36" i="3"/>
  <c r="E35" i="3"/>
  <c r="D35" i="3"/>
  <c r="C35" i="3" s="1"/>
  <c r="E34" i="3"/>
  <c r="D34" i="3"/>
  <c r="C34" i="3" s="1"/>
  <c r="E33" i="3"/>
  <c r="D33" i="3"/>
  <c r="C33" i="3"/>
  <c r="E32" i="3"/>
  <c r="C32" i="3" s="1"/>
  <c r="D32" i="3"/>
  <c r="E31" i="3"/>
  <c r="D31" i="3"/>
  <c r="C31" i="3" s="1"/>
  <c r="E30" i="3"/>
  <c r="D30" i="3"/>
  <c r="C30" i="3" s="1"/>
  <c r="E29" i="3"/>
  <c r="D29" i="3"/>
  <c r="C29" i="3" s="1"/>
  <c r="E28" i="3"/>
  <c r="D28" i="3"/>
  <c r="C28" i="3"/>
  <c r="E27" i="3"/>
  <c r="D27" i="3"/>
  <c r="C27" i="3" s="1"/>
  <c r="E26" i="3"/>
  <c r="D26" i="3"/>
  <c r="C26" i="3" s="1"/>
  <c r="E25" i="3"/>
  <c r="D25" i="3"/>
  <c r="C25" i="3"/>
  <c r="E24" i="3"/>
  <c r="C24" i="3" s="1"/>
  <c r="D24" i="3"/>
  <c r="E23" i="3"/>
  <c r="D23" i="3"/>
  <c r="C23" i="3" s="1"/>
  <c r="E22" i="3"/>
  <c r="D22" i="3"/>
  <c r="C22" i="3" s="1"/>
  <c r="E21" i="3"/>
  <c r="D21" i="3"/>
  <c r="C21" i="3" s="1"/>
  <c r="E20" i="3"/>
  <c r="D20" i="3"/>
  <c r="C20" i="3"/>
  <c r="E14" i="3"/>
  <c r="D14" i="3"/>
  <c r="C14" i="3" s="1"/>
  <c r="E13" i="3"/>
  <c r="D13" i="3"/>
  <c r="C13" i="3" s="1"/>
  <c r="E12" i="3"/>
  <c r="D12" i="3"/>
  <c r="C12" i="3"/>
  <c r="A5" i="3"/>
  <c r="A4" i="3"/>
  <c r="A3" i="3"/>
  <c r="A2" i="3"/>
  <c r="D85" i="3" l="1"/>
  <c r="E138" i="3"/>
  <c r="D149" i="3"/>
  <c r="E149" i="3"/>
  <c r="E177" i="3"/>
  <c r="D51" i="3"/>
  <c r="C51" i="3" s="1"/>
  <c r="C59" i="3"/>
  <c r="C62" i="3"/>
  <c r="E85" i="3"/>
  <c r="C140" i="3"/>
  <c r="C149" i="3" s="1"/>
  <c r="C145" i="3"/>
  <c r="C148" i="3"/>
  <c r="C154" i="3"/>
  <c r="C159" i="3"/>
  <c r="C166" i="3"/>
  <c r="C175" i="3"/>
  <c r="C177" i="3" s="1"/>
  <c r="C191" i="3"/>
  <c r="C192" i="3" s="1"/>
  <c r="C85" i="3"/>
  <c r="C138" i="3"/>
  <c r="D138" i="3"/>
  <c r="D177" i="3"/>
  <c r="B250" i="2"/>
  <c r="A250" i="2"/>
  <c r="E197" i="2"/>
  <c r="D197" i="2"/>
  <c r="C197" i="2" s="1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1" i="2"/>
  <c r="D191" i="2"/>
  <c r="D192" i="2" s="1"/>
  <c r="E190" i="2"/>
  <c r="D190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D185" i="2"/>
  <c r="C185" i="2" s="1"/>
  <c r="E184" i="2"/>
  <c r="D184" i="2"/>
  <c r="C184" i="2"/>
  <c r="E183" i="2"/>
  <c r="D183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6" i="2"/>
  <c r="D176" i="2"/>
  <c r="C176" i="2" s="1"/>
  <c r="E175" i="2"/>
  <c r="D175" i="2"/>
  <c r="C175" i="2"/>
  <c r="E174" i="2"/>
  <c r="E177" i="2" s="1"/>
  <c r="D174" i="2"/>
  <c r="E169" i="2"/>
  <c r="D169" i="2"/>
  <c r="E168" i="2"/>
  <c r="D168" i="2"/>
  <c r="E167" i="2"/>
  <c r="D167" i="2"/>
  <c r="C167" i="2"/>
  <c r="E166" i="2"/>
  <c r="D166" i="2"/>
  <c r="C166" i="2" s="1"/>
  <c r="E165" i="2"/>
  <c r="D165" i="2"/>
  <c r="E164" i="2"/>
  <c r="D164" i="2"/>
  <c r="C164" i="2" s="1"/>
  <c r="E159" i="2"/>
  <c r="D159" i="2"/>
  <c r="C159" i="2" s="1"/>
  <c r="E158" i="2"/>
  <c r="D158" i="2"/>
  <c r="C158" i="2" s="1"/>
  <c r="E157" i="2"/>
  <c r="C157" i="2" s="1"/>
  <c r="D157" i="2"/>
  <c r="E156" i="2"/>
  <c r="D156" i="2"/>
  <c r="C156" i="2" s="1"/>
  <c r="E155" i="2"/>
  <c r="C155" i="2" s="1"/>
  <c r="D155" i="2"/>
  <c r="E154" i="2"/>
  <c r="D154" i="2"/>
  <c r="C154" i="2" s="1"/>
  <c r="AA149" i="2"/>
  <c r="Z149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8" i="2"/>
  <c r="D148" i="2"/>
  <c r="C148" i="2" s="1"/>
  <c r="E147" i="2"/>
  <c r="D147" i="2"/>
  <c r="E146" i="2"/>
  <c r="D146" i="2"/>
  <c r="C146" i="2" s="1"/>
  <c r="E145" i="2"/>
  <c r="D145" i="2"/>
  <c r="C145" i="2"/>
  <c r="E144" i="2"/>
  <c r="D144" i="2"/>
  <c r="E143" i="2"/>
  <c r="D143" i="2"/>
  <c r="E142" i="2"/>
  <c r="D142" i="2"/>
  <c r="E141" i="2"/>
  <c r="D141" i="2"/>
  <c r="C141" i="2"/>
  <c r="E140" i="2"/>
  <c r="D140" i="2"/>
  <c r="E139" i="2"/>
  <c r="D139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7" i="2"/>
  <c r="D137" i="2"/>
  <c r="E136" i="2"/>
  <c r="D136" i="2"/>
  <c r="C136" i="2" s="1"/>
  <c r="E135" i="2"/>
  <c r="D135" i="2"/>
  <c r="C135" i="2" s="1"/>
  <c r="E134" i="2"/>
  <c r="D134" i="2"/>
  <c r="C134" i="2" s="1"/>
  <c r="E133" i="2"/>
  <c r="C133" i="2" s="1"/>
  <c r="D133" i="2"/>
  <c r="E132" i="2"/>
  <c r="D132" i="2"/>
  <c r="C132" i="2" s="1"/>
  <c r="E131" i="2"/>
  <c r="C131" i="2" s="1"/>
  <c r="D131" i="2"/>
  <c r="E130" i="2"/>
  <c r="D130" i="2"/>
  <c r="C130" i="2" s="1"/>
  <c r="E129" i="2"/>
  <c r="D129" i="2"/>
  <c r="E128" i="2"/>
  <c r="D128" i="2"/>
  <c r="C128" i="2" s="1"/>
  <c r="E127" i="2"/>
  <c r="D127" i="2"/>
  <c r="C127" i="2"/>
  <c r="E126" i="2"/>
  <c r="D126" i="2"/>
  <c r="E125" i="2"/>
  <c r="D125" i="2"/>
  <c r="E124" i="2"/>
  <c r="D124" i="2"/>
  <c r="E123" i="2"/>
  <c r="D123" i="2"/>
  <c r="C123" i="2"/>
  <c r="E122" i="2"/>
  <c r="D122" i="2"/>
  <c r="C122" i="2" s="1"/>
  <c r="E121" i="2"/>
  <c r="D121" i="2"/>
  <c r="E120" i="2"/>
  <c r="D120" i="2"/>
  <c r="C120" i="2" s="1"/>
  <c r="E119" i="2"/>
  <c r="D119" i="2"/>
  <c r="C119" i="2" s="1"/>
  <c r="E118" i="2"/>
  <c r="D118" i="2"/>
  <c r="C118" i="2" s="1"/>
  <c r="E117" i="2"/>
  <c r="C117" i="2" s="1"/>
  <c r="D117" i="2"/>
  <c r="E116" i="2"/>
  <c r="D116" i="2"/>
  <c r="C116" i="2" s="1"/>
  <c r="E115" i="2"/>
  <c r="C115" i="2" s="1"/>
  <c r="D115" i="2"/>
  <c r="E114" i="2"/>
  <c r="D114" i="2"/>
  <c r="C114" i="2" s="1"/>
  <c r="E113" i="2"/>
  <c r="D113" i="2"/>
  <c r="E112" i="2"/>
  <c r="D112" i="2"/>
  <c r="C112" i="2" s="1"/>
  <c r="E111" i="2"/>
  <c r="D111" i="2"/>
  <c r="C111" i="2"/>
  <c r="E110" i="2"/>
  <c r="D110" i="2"/>
  <c r="E109" i="2"/>
  <c r="D109" i="2"/>
  <c r="E108" i="2"/>
  <c r="E138" i="2" s="1"/>
  <c r="D108" i="2"/>
  <c r="E103" i="2"/>
  <c r="D103" i="2"/>
  <c r="C103" i="2"/>
  <c r="E102" i="2"/>
  <c r="D102" i="2"/>
  <c r="C102" i="2" s="1"/>
  <c r="E101" i="2"/>
  <c r="D101" i="2"/>
  <c r="E100" i="2"/>
  <c r="D100" i="2"/>
  <c r="C100" i="2" s="1"/>
  <c r="E99" i="2"/>
  <c r="D99" i="2"/>
  <c r="C99" i="2" s="1"/>
  <c r="E98" i="2"/>
  <c r="D98" i="2"/>
  <c r="C98" i="2" s="1"/>
  <c r="E97" i="2"/>
  <c r="C97" i="2" s="1"/>
  <c r="D97" i="2"/>
  <c r="E96" i="2"/>
  <c r="D96" i="2"/>
  <c r="C96" i="2" s="1"/>
  <c r="E90" i="2"/>
  <c r="C90" i="2" s="1"/>
  <c r="D90" i="2"/>
  <c r="E89" i="2"/>
  <c r="D89" i="2"/>
  <c r="C89" i="2" s="1"/>
  <c r="E88" i="2"/>
  <c r="D88" i="2"/>
  <c r="E87" i="2"/>
  <c r="D87" i="2"/>
  <c r="C87" i="2" s="1"/>
  <c r="E86" i="2"/>
  <c r="D86" i="2"/>
  <c r="C86" i="2"/>
  <c r="I85" i="2"/>
  <c r="H85" i="2"/>
  <c r="G85" i="2"/>
  <c r="F85" i="2"/>
  <c r="CC75" i="2"/>
  <c r="C68" i="2"/>
  <c r="E63" i="2"/>
  <c r="D63" i="2"/>
  <c r="C63" i="2"/>
  <c r="E62" i="2"/>
  <c r="D62" i="2"/>
  <c r="C62" i="2" s="1"/>
  <c r="E61" i="2"/>
  <c r="D61" i="2"/>
  <c r="E60" i="2"/>
  <c r="D60" i="2"/>
  <c r="C60" i="2" s="1"/>
  <c r="E59" i="2"/>
  <c r="D59" i="2"/>
  <c r="C59" i="2" s="1"/>
  <c r="E54" i="2"/>
  <c r="D54" i="2"/>
  <c r="C54" i="2" s="1"/>
  <c r="E53" i="2"/>
  <c r="C53" i="2" s="1"/>
  <c r="D53" i="2"/>
  <c r="E52" i="2"/>
  <c r="D52" i="2"/>
  <c r="C52" i="2" s="1"/>
  <c r="I51" i="2"/>
  <c r="H51" i="2"/>
  <c r="G51" i="2"/>
  <c r="F51" i="2"/>
  <c r="D51" i="2"/>
  <c r="E46" i="2"/>
  <c r="D46" i="2"/>
  <c r="C46" i="2" s="1"/>
  <c r="CA46" i="2" s="1"/>
  <c r="R46" i="2" s="1"/>
  <c r="E45" i="2"/>
  <c r="D45" i="2"/>
  <c r="E44" i="2"/>
  <c r="D44" i="2"/>
  <c r="C44" i="2" s="1"/>
  <c r="CA44" i="2" s="1"/>
  <c r="R44" i="2" s="1"/>
  <c r="E43" i="2"/>
  <c r="D43" i="2"/>
  <c r="C43" i="2" s="1"/>
  <c r="CA43" i="2" s="1"/>
  <c r="R43" i="2" s="1"/>
  <c r="E38" i="2"/>
  <c r="D38" i="2"/>
  <c r="C38" i="2" s="1"/>
  <c r="E37" i="2"/>
  <c r="C37" i="2" s="1"/>
  <c r="D37" i="2"/>
  <c r="E36" i="2"/>
  <c r="D36" i="2"/>
  <c r="C36" i="2" s="1"/>
  <c r="E35" i="2"/>
  <c r="C35" i="2" s="1"/>
  <c r="D35" i="2"/>
  <c r="E34" i="2"/>
  <c r="D34" i="2"/>
  <c r="C34" i="2" s="1"/>
  <c r="E33" i="2"/>
  <c r="D33" i="2"/>
  <c r="E32" i="2"/>
  <c r="D32" i="2"/>
  <c r="C32" i="2" s="1"/>
  <c r="E31" i="2"/>
  <c r="D31" i="2"/>
  <c r="C31" i="2"/>
  <c r="E30" i="2"/>
  <c r="D30" i="2"/>
  <c r="E29" i="2"/>
  <c r="D29" i="2"/>
  <c r="E28" i="2"/>
  <c r="D28" i="2"/>
  <c r="E27" i="2"/>
  <c r="D27" i="2"/>
  <c r="C27" i="2"/>
  <c r="E26" i="2"/>
  <c r="D26" i="2"/>
  <c r="C26" i="2" s="1"/>
  <c r="E25" i="2"/>
  <c r="D25" i="2"/>
  <c r="E24" i="2"/>
  <c r="D24" i="2"/>
  <c r="C24" i="2" s="1"/>
  <c r="E23" i="2"/>
  <c r="D23" i="2"/>
  <c r="C23" i="2" s="1"/>
  <c r="E22" i="2"/>
  <c r="D22" i="2"/>
  <c r="C22" i="2" s="1"/>
  <c r="E21" i="2"/>
  <c r="C21" i="2" s="1"/>
  <c r="D21" i="2"/>
  <c r="E20" i="2"/>
  <c r="D20" i="2"/>
  <c r="C20" i="2" s="1"/>
  <c r="E14" i="2"/>
  <c r="C14" i="2" s="1"/>
  <c r="D14" i="2"/>
  <c r="E13" i="2"/>
  <c r="D13" i="2"/>
  <c r="C13" i="2" s="1"/>
  <c r="E12" i="2"/>
  <c r="D12" i="2"/>
  <c r="A5" i="2"/>
  <c r="A4" i="2"/>
  <c r="A3" i="2"/>
  <c r="A2" i="2"/>
  <c r="C25" i="2" l="1"/>
  <c r="C45" i="2"/>
  <c r="CA45" i="2" s="1"/>
  <c r="R45" i="2" s="1"/>
  <c r="C61" i="2"/>
  <c r="C101" i="2"/>
  <c r="C121" i="2"/>
  <c r="C137" i="2"/>
  <c r="E149" i="2"/>
  <c r="C165" i="2"/>
  <c r="C29" i="2"/>
  <c r="E51" i="2"/>
  <c r="C51" i="2" s="1"/>
  <c r="C109" i="2"/>
  <c r="C125" i="2"/>
  <c r="D149" i="2"/>
  <c r="C143" i="2"/>
  <c r="C169" i="2"/>
  <c r="C12" i="2"/>
  <c r="C28" i="2"/>
  <c r="C30" i="2"/>
  <c r="C33" i="2"/>
  <c r="E85" i="2"/>
  <c r="C88" i="2"/>
  <c r="C108" i="2"/>
  <c r="C110" i="2"/>
  <c r="C113" i="2"/>
  <c r="C124" i="2"/>
  <c r="C126" i="2"/>
  <c r="C129" i="2"/>
  <c r="C142" i="2"/>
  <c r="C144" i="2"/>
  <c r="C147" i="2"/>
  <c r="C168" i="2"/>
  <c r="C174" i="2"/>
  <c r="C177" i="2" s="1"/>
  <c r="C183" i="2"/>
  <c r="E192" i="2"/>
  <c r="C85" i="2"/>
  <c r="C138" i="2"/>
  <c r="D85" i="2"/>
  <c r="D138" i="2"/>
  <c r="C139" i="2"/>
  <c r="C149" i="2" s="1"/>
  <c r="C190" i="2"/>
  <c r="D177" i="2"/>
  <c r="C140" i="2"/>
  <c r="C191" i="2"/>
  <c r="C192" i="2" l="1"/>
  <c r="B250" i="1"/>
  <c r="A250" i="1"/>
  <c r="E197" i="1"/>
  <c r="D197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1" i="1"/>
  <c r="E192" i="1" s="1"/>
  <c r="D191" i="1"/>
  <c r="E190" i="1"/>
  <c r="D190" i="1"/>
  <c r="D192" i="1" s="1"/>
  <c r="Q185" i="1"/>
  <c r="P185" i="1"/>
  <c r="O185" i="1"/>
  <c r="N185" i="1"/>
  <c r="M185" i="1"/>
  <c r="L185" i="1"/>
  <c r="K185" i="1"/>
  <c r="J185" i="1"/>
  <c r="I185" i="1"/>
  <c r="H185" i="1"/>
  <c r="G185" i="1"/>
  <c r="F185" i="1"/>
  <c r="D185" i="1" s="1"/>
  <c r="E184" i="1"/>
  <c r="D184" i="1"/>
  <c r="E183" i="1"/>
  <c r="D183" i="1"/>
  <c r="C183" i="1" s="1"/>
  <c r="Q177" i="1"/>
  <c r="P177" i="1"/>
  <c r="O177" i="1"/>
  <c r="N177" i="1"/>
  <c r="M177" i="1"/>
  <c r="L177" i="1"/>
  <c r="K177" i="1"/>
  <c r="J177" i="1"/>
  <c r="I177" i="1"/>
  <c r="H177" i="1"/>
  <c r="G177" i="1"/>
  <c r="F177" i="1"/>
  <c r="D177" i="1"/>
  <c r="E176" i="1"/>
  <c r="D176" i="1"/>
  <c r="C176" i="1"/>
  <c r="E175" i="1"/>
  <c r="D175" i="1"/>
  <c r="E174" i="1"/>
  <c r="D174" i="1"/>
  <c r="C174" i="1" s="1"/>
  <c r="E169" i="1"/>
  <c r="D169" i="1"/>
  <c r="E168" i="1"/>
  <c r="D168" i="1"/>
  <c r="C168" i="1"/>
  <c r="E167" i="1"/>
  <c r="D167" i="1"/>
  <c r="C167" i="1" s="1"/>
  <c r="E166" i="1"/>
  <c r="D166" i="1"/>
  <c r="C166" i="1" s="1"/>
  <c r="E165" i="1"/>
  <c r="D165" i="1"/>
  <c r="C165" i="1" s="1"/>
  <c r="E164" i="1"/>
  <c r="D164" i="1"/>
  <c r="C164" i="1" s="1"/>
  <c r="E159" i="1"/>
  <c r="D159" i="1"/>
  <c r="C159" i="1" s="1"/>
  <c r="E158" i="1"/>
  <c r="D158" i="1"/>
  <c r="E157" i="1"/>
  <c r="D157" i="1"/>
  <c r="C157" i="1" s="1"/>
  <c r="E156" i="1"/>
  <c r="C156" i="1" s="1"/>
  <c r="D156" i="1"/>
  <c r="E155" i="1"/>
  <c r="D155" i="1"/>
  <c r="C155" i="1" s="1"/>
  <c r="E154" i="1"/>
  <c r="D154" i="1"/>
  <c r="C154" i="1" s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8" i="1"/>
  <c r="D148" i="1"/>
  <c r="C148" i="1" s="1"/>
  <c r="E147" i="1"/>
  <c r="D147" i="1"/>
  <c r="C147" i="1" s="1"/>
  <c r="E146" i="1"/>
  <c r="D146" i="1"/>
  <c r="C146" i="1"/>
  <c r="E145" i="1"/>
  <c r="D145" i="1"/>
  <c r="E144" i="1"/>
  <c r="D144" i="1"/>
  <c r="C144" i="1" s="1"/>
  <c r="E143" i="1"/>
  <c r="D143" i="1"/>
  <c r="E142" i="1"/>
  <c r="D142" i="1"/>
  <c r="C142" i="1"/>
  <c r="E141" i="1"/>
  <c r="D141" i="1"/>
  <c r="C141" i="1" s="1"/>
  <c r="E140" i="1"/>
  <c r="D140" i="1"/>
  <c r="C140" i="1" s="1"/>
  <c r="E139" i="1"/>
  <c r="D139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7" i="1"/>
  <c r="D137" i="1"/>
  <c r="C137" i="1" s="1"/>
  <c r="E136" i="1"/>
  <c r="D136" i="1"/>
  <c r="C136" i="1" s="1"/>
  <c r="E135" i="1"/>
  <c r="D135" i="1"/>
  <c r="C135" i="1" s="1"/>
  <c r="E134" i="1"/>
  <c r="D134" i="1"/>
  <c r="E133" i="1"/>
  <c r="D133" i="1"/>
  <c r="C133" i="1" s="1"/>
  <c r="E132" i="1"/>
  <c r="C132" i="1" s="1"/>
  <c r="D132" i="1"/>
  <c r="E131" i="1"/>
  <c r="D131" i="1"/>
  <c r="C131" i="1" s="1"/>
  <c r="E130" i="1"/>
  <c r="D130" i="1"/>
  <c r="C130" i="1" s="1"/>
  <c r="E129" i="1"/>
  <c r="D129" i="1"/>
  <c r="C129" i="1" s="1"/>
  <c r="E128" i="1"/>
  <c r="D128" i="1"/>
  <c r="C128" i="1"/>
  <c r="E127" i="1"/>
  <c r="D127" i="1"/>
  <c r="E126" i="1"/>
  <c r="D126" i="1"/>
  <c r="C126" i="1" s="1"/>
  <c r="E125" i="1"/>
  <c r="D125" i="1"/>
  <c r="E124" i="1"/>
  <c r="D124" i="1"/>
  <c r="C124" i="1"/>
  <c r="E123" i="1"/>
  <c r="D123" i="1"/>
  <c r="C123" i="1" s="1"/>
  <c r="E122" i="1"/>
  <c r="D122" i="1"/>
  <c r="C122" i="1" s="1"/>
  <c r="E121" i="1"/>
  <c r="D121" i="1"/>
  <c r="C121" i="1" s="1"/>
  <c r="E120" i="1"/>
  <c r="D120" i="1"/>
  <c r="C120" i="1" s="1"/>
  <c r="E119" i="1"/>
  <c r="D119" i="1"/>
  <c r="C119" i="1" s="1"/>
  <c r="E118" i="1"/>
  <c r="D118" i="1"/>
  <c r="E117" i="1"/>
  <c r="D117" i="1"/>
  <c r="C117" i="1" s="1"/>
  <c r="E116" i="1"/>
  <c r="C116" i="1" s="1"/>
  <c r="D116" i="1"/>
  <c r="E115" i="1"/>
  <c r="D115" i="1"/>
  <c r="C115" i="1" s="1"/>
  <c r="E114" i="1"/>
  <c r="D114" i="1"/>
  <c r="C114" i="1" s="1"/>
  <c r="E113" i="1"/>
  <c r="D113" i="1"/>
  <c r="C113" i="1" s="1"/>
  <c r="E112" i="1"/>
  <c r="D112" i="1"/>
  <c r="C112" i="1"/>
  <c r="E111" i="1"/>
  <c r="D111" i="1"/>
  <c r="E110" i="1"/>
  <c r="D110" i="1"/>
  <c r="C110" i="1" s="1"/>
  <c r="E109" i="1"/>
  <c r="D109" i="1"/>
  <c r="E108" i="1"/>
  <c r="D108" i="1"/>
  <c r="C108" i="1"/>
  <c r="E103" i="1"/>
  <c r="D103" i="1"/>
  <c r="C103" i="1" s="1"/>
  <c r="E102" i="1"/>
  <c r="D102" i="1"/>
  <c r="C102" i="1" s="1"/>
  <c r="E101" i="1"/>
  <c r="D101" i="1"/>
  <c r="C101" i="1" s="1"/>
  <c r="E100" i="1"/>
  <c r="D100" i="1"/>
  <c r="C100" i="1" s="1"/>
  <c r="E99" i="1"/>
  <c r="D99" i="1"/>
  <c r="C99" i="1" s="1"/>
  <c r="E98" i="1"/>
  <c r="D98" i="1"/>
  <c r="E97" i="1"/>
  <c r="D97" i="1"/>
  <c r="C97" i="1" s="1"/>
  <c r="E96" i="1"/>
  <c r="C96" i="1" s="1"/>
  <c r="D96" i="1"/>
  <c r="E90" i="1"/>
  <c r="D90" i="1"/>
  <c r="C90" i="1" s="1"/>
  <c r="E89" i="1"/>
  <c r="D89" i="1"/>
  <c r="C89" i="1" s="1"/>
  <c r="E88" i="1"/>
  <c r="D88" i="1"/>
  <c r="C88" i="1" s="1"/>
  <c r="E87" i="1"/>
  <c r="D87" i="1"/>
  <c r="C87" i="1"/>
  <c r="E86" i="1"/>
  <c r="E85" i="1" s="1"/>
  <c r="D86" i="1"/>
  <c r="I85" i="1"/>
  <c r="H85" i="1"/>
  <c r="G85" i="1"/>
  <c r="F85" i="1"/>
  <c r="CC75" i="1"/>
  <c r="C68" i="1"/>
  <c r="E63" i="1"/>
  <c r="D63" i="1"/>
  <c r="C63" i="1" s="1"/>
  <c r="E62" i="1"/>
  <c r="D62" i="1"/>
  <c r="C62" i="1" s="1"/>
  <c r="E61" i="1"/>
  <c r="D61" i="1"/>
  <c r="C61" i="1" s="1"/>
  <c r="E60" i="1"/>
  <c r="D60" i="1"/>
  <c r="C60" i="1" s="1"/>
  <c r="E59" i="1"/>
  <c r="D59" i="1"/>
  <c r="C59" i="1" s="1"/>
  <c r="E54" i="1"/>
  <c r="D54" i="1"/>
  <c r="E53" i="1"/>
  <c r="D53" i="1"/>
  <c r="C53" i="1" s="1"/>
  <c r="E52" i="1"/>
  <c r="C52" i="1" s="1"/>
  <c r="D52" i="1"/>
  <c r="I51" i="1"/>
  <c r="H51" i="1"/>
  <c r="G51" i="1"/>
  <c r="F51" i="1"/>
  <c r="E51" i="1"/>
  <c r="E46" i="1"/>
  <c r="C46" i="1" s="1"/>
  <c r="CA46" i="1" s="1"/>
  <c r="R46" i="1" s="1"/>
  <c r="D46" i="1"/>
  <c r="E45" i="1"/>
  <c r="D45" i="1"/>
  <c r="C45" i="1" s="1"/>
  <c r="CA45" i="1" s="1"/>
  <c r="R45" i="1" s="1"/>
  <c r="E44" i="1"/>
  <c r="D44" i="1"/>
  <c r="C44" i="1" s="1"/>
  <c r="CA44" i="1" s="1"/>
  <c r="R44" i="1" s="1"/>
  <c r="E43" i="1"/>
  <c r="D43" i="1"/>
  <c r="C43" i="1" s="1"/>
  <c r="CA43" i="1" s="1"/>
  <c r="R43" i="1" s="1"/>
  <c r="E38" i="1"/>
  <c r="D38" i="1"/>
  <c r="C38" i="1" s="1"/>
  <c r="E37" i="1"/>
  <c r="D37" i="1"/>
  <c r="C37" i="1" s="1"/>
  <c r="E36" i="1"/>
  <c r="D36" i="1"/>
  <c r="C36" i="1"/>
  <c r="E35" i="1"/>
  <c r="D35" i="1"/>
  <c r="E34" i="1"/>
  <c r="D34" i="1"/>
  <c r="C34" i="1" s="1"/>
  <c r="E33" i="1"/>
  <c r="D33" i="1"/>
  <c r="E32" i="1"/>
  <c r="D32" i="1"/>
  <c r="C32" i="1"/>
  <c r="E31" i="1"/>
  <c r="D31" i="1"/>
  <c r="C31" i="1" s="1"/>
  <c r="E30" i="1"/>
  <c r="D30" i="1"/>
  <c r="C30" i="1" s="1"/>
  <c r="E29" i="1"/>
  <c r="D29" i="1"/>
  <c r="C29" i="1" s="1"/>
  <c r="E28" i="1"/>
  <c r="D28" i="1"/>
  <c r="C28" i="1" s="1"/>
  <c r="E27" i="1"/>
  <c r="D27" i="1"/>
  <c r="C27" i="1" s="1"/>
  <c r="E26" i="1"/>
  <c r="D26" i="1"/>
  <c r="E25" i="1"/>
  <c r="D25" i="1"/>
  <c r="C25" i="1" s="1"/>
  <c r="E24" i="1"/>
  <c r="C24" i="1" s="1"/>
  <c r="D24" i="1"/>
  <c r="E23" i="1"/>
  <c r="D23" i="1"/>
  <c r="C23" i="1" s="1"/>
  <c r="E22" i="1"/>
  <c r="D22" i="1"/>
  <c r="C22" i="1" s="1"/>
  <c r="E21" i="1"/>
  <c r="D21" i="1"/>
  <c r="C21" i="1" s="1"/>
  <c r="E20" i="1"/>
  <c r="D20" i="1"/>
  <c r="C20" i="1"/>
  <c r="E14" i="1"/>
  <c r="D14" i="1"/>
  <c r="E13" i="1"/>
  <c r="D13" i="1"/>
  <c r="C13" i="1" s="1"/>
  <c r="E12" i="1"/>
  <c r="D12" i="1"/>
  <c r="A5" i="1"/>
  <c r="A4" i="1"/>
  <c r="A3" i="1"/>
  <c r="A2" i="1"/>
  <c r="E149" i="1" l="1"/>
  <c r="D51" i="1"/>
  <c r="C51" i="1" s="1"/>
  <c r="E138" i="1"/>
  <c r="D149" i="1"/>
  <c r="E177" i="1"/>
  <c r="E185" i="1"/>
  <c r="C12" i="1"/>
  <c r="C14" i="1"/>
  <c r="C26" i="1"/>
  <c r="C33" i="1"/>
  <c r="C35" i="1"/>
  <c r="C54" i="1"/>
  <c r="C86" i="1"/>
  <c r="C98" i="1"/>
  <c r="D138" i="1"/>
  <c r="C111" i="1"/>
  <c r="C118" i="1"/>
  <c r="C125" i="1"/>
  <c r="C127" i="1"/>
  <c r="C134" i="1"/>
  <c r="C143" i="1"/>
  <c r="C145" i="1"/>
  <c r="C158" i="1"/>
  <c r="C169" i="1"/>
  <c r="C175" i="1"/>
  <c r="C184" i="1"/>
  <c r="C191" i="1"/>
  <c r="C197" i="1"/>
  <c r="C85" i="1"/>
  <c r="C177" i="1"/>
  <c r="C185" i="1"/>
  <c r="D85" i="1"/>
  <c r="C109" i="1"/>
  <c r="C138" i="1" s="1"/>
  <c r="C139" i="1"/>
  <c r="C149" i="1" s="1"/>
  <c r="C190" i="1"/>
  <c r="C192" i="1" s="1"/>
  <c r="Q176" i="13" l="1"/>
  <c r="P176" i="13"/>
  <c r="O176" i="13"/>
  <c r="N176" i="13"/>
  <c r="M176" i="13"/>
  <c r="L176" i="13"/>
  <c r="K176" i="13"/>
  <c r="J176" i="13"/>
  <c r="I176" i="13"/>
  <c r="H176" i="13"/>
  <c r="G176" i="13"/>
  <c r="Q175" i="13"/>
  <c r="P175" i="13"/>
  <c r="O175" i="13"/>
  <c r="N175" i="13"/>
  <c r="M175" i="13"/>
  <c r="L175" i="13"/>
  <c r="K175" i="13"/>
  <c r="J175" i="13"/>
  <c r="I175" i="13"/>
  <c r="H175" i="13"/>
  <c r="G175" i="13"/>
  <c r="Q174" i="13"/>
  <c r="P174" i="13"/>
  <c r="O174" i="13"/>
  <c r="N174" i="13"/>
  <c r="M174" i="13"/>
  <c r="L174" i="13"/>
  <c r="K174" i="13"/>
  <c r="J174" i="13"/>
  <c r="I174" i="13"/>
  <c r="H174" i="13"/>
  <c r="G174" i="13"/>
  <c r="F176" i="13"/>
  <c r="F175" i="13"/>
  <c r="F174" i="13"/>
  <c r="B250" i="13" l="1"/>
  <c r="A250" i="13"/>
  <c r="E197" i="13"/>
  <c r="D197" i="13"/>
  <c r="C197" i="13"/>
  <c r="S192" i="13"/>
  <c r="R192" i="13"/>
  <c r="Q192" i="13"/>
  <c r="P192" i="13"/>
  <c r="O192" i="13"/>
  <c r="N192" i="13"/>
  <c r="M192" i="13"/>
  <c r="L192" i="13"/>
  <c r="K192" i="13"/>
  <c r="J192" i="13"/>
  <c r="I192" i="13"/>
  <c r="H192" i="13"/>
  <c r="G192" i="13"/>
  <c r="F192" i="13"/>
  <c r="D192" i="13"/>
  <c r="E191" i="13"/>
  <c r="D191" i="13"/>
  <c r="C191" i="13"/>
  <c r="E190" i="13"/>
  <c r="C190" i="13" s="1"/>
  <c r="D190" i="13"/>
  <c r="Q185" i="13"/>
  <c r="P185" i="13"/>
  <c r="O185" i="13"/>
  <c r="N185" i="13"/>
  <c r="M185" i="13"/>
  <c r="L185" i="13"/>
  <c r="K185" i="13"/>
  <c r="J185" i="13"/>
  <c r="I185" i="13"/>
  <c r="H185" i="13"/>
  <c r="G185" i="13"/>
  <c r="F185" i="13"/>
  <c r="E185" i="13"/>
  <c r="E184" i="13"/>
  <c r="D184" i="13"/>
  <c r="E183" i="13"/>
  <c r="D183" i="13"/>
  <c r="C183" i="13"/>
  <c r="Q177" i="13"/>
  <c r="P177" i="13"/>
  <c r="O177" i="13"/>
  <c r="N177" i="13"/>
  <c r="M177" i="13"/>
  <c r="L177" i="13"/>
  <c r="K177" i="13"/>
  <c r="J177" i="13"/>
  <c r="I177" i="13"/>
  <c r="H177" i="13"/>
  <c r="G177" i="13"/>
  <c r="F177" i="13"/>
  <c r="E176" i="13"/>
  <c r="D176" i="13"/>
  <c r="E175" i="13"/>
  <c r="D175" i="13"/>
  <c r="E174" i="13"/>
  <c r="D174" i="13"/>
  <c r="E169" i="13"/>
  <c r="D169" i="13"/>
  <c r="C169" i="13" s="1"/>
  <c r="E168" i="13"/>
  <c r="D168" i="13"/>
  <c r="E167" i="13"/>
  <c r="D167" i="13"/>
  <c r="E166" i="13"/>
  <c r="D166" i="13"/>
  <c r="C166" i="13" s="1"/>
  <c r="E165" i="13"/>
  <c r="C165" i="13" s="1"/>
  <c r="D165" i="13"/>
  <c r="E164" i="13"/>
  <c r="D164" i="13"/>
  <c r="E159" i="13"/>
  <c r="D159" i="13"/>
  <c r="C159" i="13" s="1"/>
  <c r="E158" i="13"/>
  <c r="D158" i="13"/>
  <c r="C158" i="13" s="1"/>
  <c r="E157" i="13"/>
  <c r="D157" i="13"/>
  <c r="C157" i="13"/>
  <c r="E156" i="13"/>
  <c r="D156" i="13"/>
  <c r="E155" i="13"/>
  <c r="D155" i="13"/>
  <c r="C155" i="13" s="1"/>
  <c r="E154" i="13"/>
  <c r="D154" i="13"/>
  <c r="AA149" i="13"/>
  <c r="Z149" i="13"/>
  <c r="Y149" i="13"/>
  <c r="X149" i="13"/>
  <c r="W149" i="13"/>
  <c r="V149" i="13"/>
  <c r="U149" i="13"/>
  <c r="T149" i="13"/>
  <c r="S149" i="13"/>
  <c r="R149" i="13"/>
  <c r="Q149" i="13"/>
  <c r="P149" i="13"/>
  <c r="O149" i="13"/>
  <c r="N149" i="13"/>
  <c r="M149" i="13"/>
  <c r="L149" i="13"/>
  <c r="K149" i="13"/>
  <c r="J149" i="13"/>
  <c r="I149" i="13"/>
  <c r="H149" i="13"/>
  <c r="G149" i="13"/>
  <c r="F149" i="13"/>
  <c r="E148" i="13"/>
  <c r="D148" i="13"/>
  <c r="C148" i="13" s="1"/>
  <c r="E147" i="13"/>
  <c r="D147" i="13"/>
  <c r="C147" i="13" s="1"/>
  <c r="E146" i="13"/>
  <c r="D146" i="13"/>
  <c r="C146" i="13"/>
  <c r="E145" i="13"/>
  <c r="D145" i="13"/>
  <c r="E144" i="13"/>
  <c r="D144" i="13"/>
  <c r="C144" i="13" s="1"/>
  <c r="E143" i="13"/>
  <c r="D143" i="13"/>
  <c r="C143" i="13"/>
  <c r="E142" i="13"/>
  <c r="D142" i="13"/>
  <c r="E141" i="13"/>
  <c r="D141" i="13"/>
  <c r="C141" i="13" s="1"/>
  <c r="E140" i="13"/>
  <c r="D140" i="13"/>
  <c r="C140" i="13"/>
  <c r="E139" i="13"/>
  <c r="C139" i="13" s="1"/>
  <c r="D139" i="13"/>
  <c r="AA138" i="13"/>
  <c r="Z138" i="13"/>
  <c r="Y138" i="13"/>
  <c r="X138" i="13"/>
  <c r="W138" i="13"/>
  <c r="V138" i="13"/>
  <c r="U138" i="13"/>
  <c r="T138" i="13"/>
  <c r="S138" i="13"/>
  <c r="R138" i="13"/>
  <c r="Q138" i="13"/>
  <c r="P138" i="13"/>
  <c r="O138" i="13"/>
  <c r="N138" i="13"/>
  <c r="M138" i="13"/>
  <c r="L138" i="13"/>
  <c r="K138" i="13"/>
  <c r="J138" i="13"/>
  <c r="I138" i="13"/>
  <c r="H138" i="13"/>
  <c r="G138" i="13"/>
  <c r="F138" i="13"/>
  <c r="E137" i="13"/>
  <c r="D137" i="13"/>
  <c r="C137" i="13"/>
  <c r="E136" i="13"/>
  <c r="C136" i="13" s="1"/>
  <c r="D136" i="13"/>
  <c r="E135" i="13"/>
  <c r="D135" i="13"/>
  <c r="C135" i="13" s="1"/>
  <c r="E134" i="13"/>
  <c r="C134" i="13" s="1"/>
  <c r="D134" i="13"/>
  <c r="E133" i="13"/>
  <c r="D133" i="13"/>
  <c r="C133" i="13" s="1"/>
  <c r="E132" i="13"/>
  <c r="C132" i="13" s="1"/>
  <c r="D132" i="13"/>
  <c r="E131" i="13"/>
  <c r="D131" i="13"/>
  <c r="C131" i="13" s="1"/>
  <c r="E130" i="13"/>
  <c r="D130" i="13"/>
  <c r="C130" i="13" s="1"/>
  <c r="E129" i="13"/>
  <c r="D129" i="13"/>
  <c r="C129" i="13" s="1"/>
  <c r="E128" i="13"/>
  <c r="D128" i="13"/>
  <c r="C128" i="13"/>
  <c r="E127" i="13"/>
  <c r="D127" i="13"/>
  <c r="E126" i="13"/>
  <c r="D126" i="13"/>
  <c r="C126" i="13" s="1"/>
  <c r="E125" i="13"/>
  <c r="D125" i="13"/>
  <c r="C125" i="13"/>
  <c r="E124" i="13"/>
  <c r="D124" i="13"/>
  <c r="E123" i="13"/>
  <c r="D123" i="13"/>
  <c r="C123" i="13" s="1"/>
  <c r="E122" i="13"/>
  <c r="D122" i="13"/>
  <c r="C122" i="13"/>
  <c r="E121" i="13"/>
  <c r="C121" i="13" s="1"/>
  <c r="D121" i="13"/>
  <c r="E120" i="13"/>
  <c r="D120" i="13"/>
  <c r="E119" i="13"/>
  <c r="D119" i="13"/>
  <c r="C119" i="13" s="1"/>
  <c r="E118" i="13"/>
  <c r="D118" i="13"/>
  <c r="E117" i="13"/>
  <c r="D117" i="13"/>
  <c r="C117" i="13" s="1"/>
  <c r="E116" i="13"/>
  <c r="D116" i="13"/>
  <c r="C116" i="13" s="1"/>
  <c r="E115" i="13"/>
  <c r="D115" i="13"/>
  <c r="C115" i="13" s="1"/>
  <c r="E114" i="13"/>
  <c r="D114" i="13"/>
  <c r="E113" i="13"/>
  <c r="D113" i="13"/>
  <c r="C113" i="13"/>
  <c r="E112" i="13"/>
  <c r="D112" i="13"/>
  <c r="C112" i="13"/>
  <c r="E111" i="13"/>
  <c r="D111" i="13"/>
  <c r="E110" i="13"/>
  <c r="D110" i="13"/>
  <c r="C110" i="13"/>
  <c r="E109" i="13"/>
  <c r="D109" i="13"/>
  <c r="C109" i="13"/>
  <c r="E108" i="13"/>
  <c r="E138" i="13" s="1"/>
  <c r="D108" i="13"/>
  <c r="E103" i="13"/>
  <c r="D103" i="13"/>
  <c r="C103" i="13" s="1"/>
  <c r="E102" i="13"/>
  <c r="C102" i="13" s="1"/>
  <c r="D102" i="13"/>
  <c r="E101" i="13"/>
  <c r="D101" i="13"/>
  <c r="C101" i="13" s="1"/>
  <c r="E100" i="13"/>
  <c r="D100" i="13"/>
  <c r="E99" i="13"/>
  <c r="D99" i="13"/>
  <c r="E98" i="13"/>
  <c r="D98" i="13"/>
  <c r="E97" i="13"/>
  <c r="D97" i="13"/>
  <c r="E96" i="13"/>
  <c r="D96" i="13"/>
  <c r="C96" i="13"/>
  <c r="E90" i="13"/>
  <c r="D90" i="13"/>
  <c r="C90" i="13" s="1"/>
  <c r="E89" i="13"/>
  <c r="D89" i="13"/>
  <c r="C89" i="13" s="1"/>
  <c r="E88" i="13"/>
  <c r="D88" i="13"/>
  <c r="C88" i="13"/>
  <c r="E87" i="13"/>
  <c r="C87" i="13" s="1"/>
  <c r="D87" i="13"/>
  <c r="E86" i="13"/>
  <c r="D86" i="13"/>
  <c r="I85" i="13"/>
  <c r="H85" i="13"/>
  <c r="G85" i="13"/>
  <c r="F85" i="13"/>
  <c r="CC75" i="13"/>
  <c r="C68" i="13"/>
  <c r="E63" i="13"/>
  <c r="D63" i="13"/>
  <c r="C63" i="13" s="1"/>
  <c r="E62" i="13"/>
  <c r="D62" i="13"/>
  <c r="C62" i="13"/>
  <c r="E61" i="13"/>
  <c r="C61" i="13" s="1"/>
  <c r="D61" i="13"/>
  <c r="E60" i="13"/>
  <c r="D60" i="13"/>
  <c r="E59" i="13"/>
  <c r="D59" i="13"/>
  <c r="C59" i="13" s="1"/>
  <c r="E54" i="13"/>
  <c r="D54" i="13"/>
  <c r="E53" i="13"/>
  <c r="D53" i="13"/>
  <c r="C53" i="13" s="1"/>
  <c r="E52" i="13"/>
  <c r="D52" i="13"/>
  <c r="C52" i="13" s="1"/>
  <c r="I51" i="13"/>
  <c r="H51" i="13"/>
  <c r="G51" i="13"/>
  <c r="E51" i="13" s="1"/>
  <c r="F51" i="13"/>
  <c r="E46" i="13"/>
  <c r="D46" i="13"/>
  <c r="C46" i="13" s="1"/>
  <c r="CA46" i="13" s="1"/>
  <c r="R46" i="13" s="1"/>
  <c r="E45" i="13"/>
  <c r="D45" i="13"/>
  <c r="C45" i="13"/>
  <c r="CA45" i="13" s="1"/>
  <c r="R45" i="13" s="1"/>
  <c r="E44" i="13"/>
  <c r="D44" i="13"/>
  <c r="C44" i="13"/>
  <c r="CA44" i="13" s="1"/>
  <c r="R44" i="13" s="1"/>
  <c r="E43" i="13"/>
  <c r="D43" i="13"/>
  <c r="E38" i="13"/>
  <c r="D38" i="13"/>
  <c r="E37" i="13"/>
  <c r="D37" i="13"/>
  <c r="E36" i="13"/>
  <c r="D36" i="13"/>
  <c r="C36" i="13"/>
  <c r="E35" i="13"/>
  <c r="D35" i="13"/>
  <c r="C35" i="13" s="1"/>
  <c r="E34" i="13"/>
  <c r="D34" i="13"/>
  <c r="C34" i="13" s="1"/>
  <c r="E33" i="13"/>
  <c r="D33" i="13"/>
  <c r="C33" i="13"/>
  <c r="E32" i="13"/>
  <c r="C32" i="13" s="1"/>
  <c r="D32" i="13"/>
  <c r="E31" i="13"/>
  <c r="D31" i="13"/>
  <c r="E30" i="13"/>
  <c r="D30" i="13"/>
  <c r="C30" i="13"/>
  <c r="E29" i="13"/>
  <c r="C29" i="13" s="1"/>
  <c r="D29" i="13"/>
  <c r="E28" i="13"/>
  <c r="D28" i="13"/>
  <c r="E27" i="13"/>
  <c r="D27" i="13"/>
  <c r="C27" i="13" s="1"/>
  <c r="E26" i="13"/>
  <c r="D26" i="13"/>
  <c r="C26" i="13" s="1"/>
  <c r="E25" i="13"/>
  <c r="D25" i="13"/>
  <c r="C25" i="13"/>
  <c r="E24" i="13"/>
  <c r="D24" i="13"/>
  <c r="E23" i="13"/>
  <c r="D23" i="13"/>
  <c r="C23" i="13" s="1"/>
  <c r="E22" i="13"/>
  <c r="D22" i="13"/>
  <c r="E21" i="13"/>
  <c r="D21" i="13"/>
  <c r="C21" i="13" s="1"/>
  <c r="E20" i="13"/>
  <c r="D20" i="13"/>
  <c r="C20" i="13"/>
  <c r="E14" i="13"/>
  <c r="D14" i="13"/>
  <c r="E13" i="13"/>
  <c r="D13" i="13"/>
  <c r="C13" i="13" s="1"/>
  <c r="E12" i="13"/>
  <c r="C12" i="13" s="1"/>
  <c r="D12" i="13"/>
  <c r="A5" i="13"/>
  <c r="A4" i="13"/>
  <c r="A3" i="13"/>
  <c r="A2" i="13"/>
  <c r="C28" i="13" l="1"/>
  <c r="C54" i="13"/>
  <c r="C120" i="13"/>
  <c r="C60" i="13"/>
  <c r="E85" i="13"/>
  <c r="C118" i="13"/>
  <c r="C164" i="13"/>
  <c r="E192" i="13"/>
  <c r="C38" i="13"/>
  <c r="C98" i="13"/>
  <c r="C100" i="13"/>
  <c r="D138" i="13"/>
  <c r="D149" i="13"/>
  <c r="C168" i="13"/>
  <c r="D185" i="13"/>
  <c r="C185" i="13" s="1"/>
  <c r="C14" i="13"/>
  <c r="C22" i="13"/>
  <c r="C24" i="13"/>
  <c r="C37" i="13"/>
  <c r="C43" i="13"/>
  <c r="CA43" i="13" s="1"/>
  <c r="R43" i="13" s="1"/>
  <c r="D51" i="13"/>
  <c r="C51" i="13" s="1"/>
  <c r="C97" i="13"/>
  <c r="C99" i="13"/>
  <c r="C114" i="13"/>
  <c r="C124" i="13"/>
  <c r="E149" i="13"/>
  <c r="C142" i="13"/>
  <c r="C149" i="13" s="1"/>
  <c r="C154" i="13"/>
  <c r="C156" i="13"/>
  <c r="C167" i="13"/>
  <c r="C184" i="13"/>
  <c r="C174" i="13"/>
  <c r="C176" i="13"/>
  <c r="C175" i="13"/>
  <c r="D85" i="13"/>
  <c r="C108" i="13"/>
  <c r="C138" i="13" s="1"/>
  <c r="D177" i="13"/>
  <c r="C31" i="13"/>
  <c r="C86" i="13"/>
  <c r="C85" i="13" s="1"/>
  <c r="C111" i="13"/>
  <c r="C127" i="13"/>
  <c r="C145" i="13"/>
  <c r="E177" i="13"/>
  <c r="C192" i="13"/>
  <c r="C177" i="13" l="1"/>
</calcChain>
</file>

<file path=xl/sharedStrings.xml><?xml version="1.0" encoding="utf-8"?>
<sst xmlns="http://schemas.openxmlformats.org/spreadsheetml/2006/main" count="7371" uniqueCount="211">
  <si>
    <t>SERVICIO DE SALUD</t>
  </si>
  <si>
    <t xml:space="preserve">REM-A03.   APLICACIÓN Y RESULTADOS DE ESCALAS DE EVALUACIÓN </t>
  </si>
  <si>
    <t>SECCION A: APLICACIÓN DE INSTRUMENTO Y RESULTADO EN EL NIÑO (A)</t>
  </si>
  <si>
    <t>SECCIÓN A1: APLICACIÓN Y RESULTADOS DE PAUTA BREVE</t>
  </si>
  <si>
    <t>EVALUACIONES POR EDAD DEL NIÑO</t>
  </si>
  <si>
    <t xml:space="preserve">TOTAL  </t>
  </si>
  <si>
    <t>GRUPO DE EDAD</t>
  </si>
  <si>
    <t>Menor de 1 mes</t>
  </si>
  <si>
    <t>1 mes</t>
  </si>
  <si>
    <t>2 meses</t>
  </si>
  <si>
    <t>3 meses</t>
  </si>
  <si>
    <t>4 meses</t>
  </si>
  <si>
    <t xml:space="preserve"> 5 meses</t>
  </si>
  <si>
    <t>6 meses</t>
  </si>
  <si>
    <t xml:space="preserve"> 7 - 11 meses</t>
  </si>
  <si>
    <t>12 - 17 meses</t>
  </si>
  <si>
    <t>18 - 24 meses</t>
  </si>
  <si>
    <t>Ambos Sexos</t>
  </si>
  <si>
    <t>Hombres</t>
  </si>
  <si>
    <t>Mujeres</t>
  </si>
  <si>
    <t>APLICACIÓN PAUTA BREVE</t>
  </si>
  <si>
    <t>RESULTADOS</t>
  </si>
  <si>
    <t>NORMAL</t>
  </si>
  <si>
    <t>ALTERADO</t>
  </si>
  <si>
    <t>SECCIÓN A2: RESULTADOS DE LA APLICACIÓN DE ESCALA DE EVALUACIÓN DEL DESARROLLO PSICOMOTOR</t>
  </si>
  <si>
    <t>ACTIVIDAD</t>
  </si>
  <si>
    <t>RESULTADO</t>
  </si>
  <si>
    <t xml:space="preserve">TOTAL    </t>
  </si>
  <si>
    <t>POR EDAD</t>
  </si>
  <si>
    <t>MIGRANTES</t>
  </si>
  <si>
    <t>Menor 7 meses</t>
  </si>
  <si>
    <t>7 - 11 meses</t>
  </si>
  <si>
    <t>18 - 23 meses</t>
  </si>
  <si>
    <t>24 - 47 meses</t>
  </si>
  <si>
    <t>48 - 59 meses</t>
  </si>
  <si>
    <t>APLICACIÓN TEST DE DESARROLLO PSICOMOTOR</t>
  </si>
  <si>
    <t>PRIMERA EVALUACIÓN</t>
  </si>
  <si>
    <t>NORMAL CON REZAGO</t>
  </si>
  <si>
    <t>RIESGO</t>
  </si>
  <si>
    <t>RETRASO</t>
  </si>
  <si>
    <t>REEVALUACIÓN</t>
  </si>
  <si>
    <t>NORMAL (desde normal con rezago)</t>
  </si>
  <si>
    <t>NORMAL (desde riesgo)</t>
  </si>
  <si>
    <t>NORMAL (desde retraso)</t>
  </si>
  <si>
    <t>NORMAL CON REZAGO (desde riesgo)</t>
  </si>
  <si>
    <t>NORMAL CON REZAGO (desde retraso)</t>
  </si>
  <si>
    <t>RIESGO (desde retraso)</t>
  </si>
  <si>
    <t>DERIVADOS A ESPECIALIDAD</t>
  </si>
  <si>
    <t>TRASLADO DE ESTABLECIMIENTO</t>
  </si>
  <si>
    <t>REZAGO</t>
  </si>
  <si>
    <t>SECCIÓN A3: NIÑOS Y NIÑAS CON REZAGO, DÉFICIT U OTRA VULNERABILIDAD DERIVADOS A ALGUNA MODALIDAD DE ESTIMULACIÓN EN LA PRIMERA EVALUACIÓN</t>
  </si>
  <si>
    <t>NIÑO / A</t>
  </si>
  <si>
    <t>OTRA VULNERABILIDAD</t>
  </si>
  <si>
    <t>SECCIÓN A.4: RESULTADOS DE LA APLICACIÓN DE PROTOCOLO NEUROSENSORIAL</t>
  </si>
  <si>
    <t>APLICACIÓN DE PROTOCOLO NEUROSENSORIAL (1-2 MESES)</t>
  </si>
  <si>
    <t>ANORMAL</t>
  </si>
  <si>
    <t>MUY ANORMAL</t>
  </si>
  <si>
    <t>SECCIÓN A.5:  LACTANCIA MATERNA EN MENORES CONTROLADOS</t>
  </si>
  <si>
    <t>TIPO DE ALIMENTACIÓN</t>
  </si>
  <si>
    <t>TOTAL</t>
  </si>
  <si>
    <t>SEGÚN CONTROL PROGRAMÁTICO</t>
  </si>
  <si>
    <t>Del 1° mes</t>
  </si>
  <si>
    <t>Del 3° mes</t>
  </si>
  <si>
    <t>Del 6° mes</t>
  </si>
  <si>
    <t>Del 12° mes</t>
  </si>
  <si>
    <t>Del 24° mes</t>
  </si>
  <si>
    <t>MENORES CONTROLADOS</t>
  </si>
  <si>
    <t>LACTANCIA MATERNA EXCLUSIVA</t>
  </si>
  <si>
    <t>LACTANCIA MATERNA / FORMULA LACTEA</t>
  </si>
  <si>
    <t>FORMULA LACTEA</t>
  </si>
  <si>
    <t>LACTANCIA MATERNA MAS SÓLIDOS</t>
  </si>
  <si>
    <t>SECCION B: EVALUACIÓN, APLICACIÓN Y RESULTADOS DE ESCALAS EN  LA MUJER</t>
  </si>
  <si>
    <t>SECCIÓN B.1: EVALUACIÓN DEL ESTADO NUTRICIONAL A MUJERES CONTROLADAS AL OCTAVO MES POST PARTO</t>
  </si>
  <si>
    <t>ESTADO NUTRICIONAL</t>
  </si>
  <si>
    <t>OBESA</t>
  </si>
  <si>
    <t>SOBREPESO</t>
  </si>
  <si>
    <t>BAJO PESO</t>
  </si>
  <si>
    <t>SECCIÓN B.2: APLICACIÓN DE ESCALA SEGÚN EVALUACION DE RIESGO PSICOSOCIAL ABREVIADA A GESTANTES</t>
  </si>
  <si>
    <t>TIPO</t>
  </si>
  <si>
    <t>TOTAL DE APLICACIONES</t>
  </si>
  <si>
    <t>DERIVADAS A EQUIPO DE CABECERA</t>
  </si>
  <si>
    <t>EVALUACIÓN AL INGRESO</t>
  </si>
  <si>
    <t>SECCIÓN B.3: APLICACIÓN DE ESCALA DE EDIMBURGO A GESTANTES Y MUJERES POST PARTO</t>
  </si>
  <si>
    <t>CONCEPTO</t>
  </si>
  <si>
    <t>RESULTADOS  
10 O MÁS PTOS. O RESULTADO DISTINTO DE 0 EN PREG 10 . (PUERPERAS)</t>
  </si>
  <si>
    <t>RESULTADOS  
13 O MÁS PTOS O RESULTADO DISTINTO DE 0 EN PREG 10. (GESTANTES)</t>
  </si>
  <si>
    <t>EVALUACIÓN A GESTANTES</t>
  </si>
  <si>
    <t>PRIMERA EVALUACIÓN (2º control prenatal)</t>
  </si>
  <si>
    <t>REEVALUACIÓN (con puntaje elevado en la primera evaluación)</t>
  </si>
  <si>
    <t>EVALUACIÓN A MUJERES POST PARTO O SÍNTOMAS DE DEPRESIÓN</t>
  </si>
  <si>
    <t>A los 2 meses</t>
  </si>
  <si>
    <t>A los 6 meses</t>
  </si>
  <si>
    <t>SECCIÓN C: RESULTADOS DE LA EVALUACIÓN DEL ESTADO NUTRICIONAL DEL ADOLESCENTE CON CONTROL SALUD INTEGRAL</t>
  </si>
  <si>
    <t>ESTADO 
NUTRICIONAL</t>
  </si>
  <si>
    <t>10 A 14</t>
  </si>
  <si>
    <t>15 A 19</t>
  </si>
  <si>
    <t>OBESOS</t>
  </si>
  <si>
    <t>OBESOS SEVEROS</t>
  </si>
  <si>
    <t>SECCIÓN D: OTRAS EVALUACIONES, APLICACIONES Y RESULTADOS DE ESCALAS EN TODAS LAS EDADES</t>
  </si>
  <si>
    <t>SECCIÓN D.1: APLICACIÓN DE TAMIZAJE PARA EVALUAR EL NIVEL DE RIESGO DE CONSUMO DE  ALCOHOL, TABACO Y OTRAS DROGAS</t>
  </si>
  <si>
    <t>COMPONENTE</t>
  </si>
  <si>
    <t xml:space="preserve">TOTAL              </t>
  </si>
  <si>
    <t>10-14 años</t>
  </si>
  <si>
    <t>15-19 años</t>
  </si>
  <si>
    <t>20-24 años</t>
  </si>
  <si>
    <t>25-44 años</t>
  </si>
  <si>
    <t>45-64 años</t>
  </si>
  <si>
    <t>65 o más</t>
  </si>
  <si>
    <t>Nº DE AUDIT (EMP/EMPAM)</t>
  </si>
  <si>
    <t>Nº DE AUDIT APLICADO</t>
  </si>
  <si>
    <t xml:space="preserve">Nº DE ASSIST </t>
  </si>
  <si>
    <t>N° DE CRAFFT</t>
  </si>
  <si>
    <t>Nº DE ASSIST/CRAFF (EMP/EMPAM)</t>
  </si>
  <si>
    <t>RESULTADOS DE EVALUACIÓN</t>
  </si>
  <si>
    <t xml:space="preserve">BAJO RIESGO </t>
  </si>
  <si>
    <t>CONSUMO RIESGOSO / INTERMEDIO</t>
  </si>
  <si>
    <t xml:space="preserve">POSIBLE CONSUMO PERJUDICIAL O DEPENDENCIA </t>
  </si>
  <si>
    <t>SECCIÓN D.2: RESULTADOS DE LA APLICACIÓN DE INSTRUMENTO DE VALORACIÓN DE DESEMPEÑO EN COMUNIDAD (IVADEC-CIF)</t>
  </si>
  <si>
    <t>6 -11 meses</t>
  </si>
  <si>
    <t>12 - 23 meses</t>
  </si>
  <si>
    <t>2 - 4 años</t>
  </si>
  <si>
    <t>5 - 9 años</t>
  </si>
  <si>
    <t>10 a 14 años</t>
  </si>
  <si>
    <t>15 a 19 años</t>
  </si>
  <si>
    <t>20 a 24 años</t>
  </si>
  <si>
    <t>25 a 64 años</t>
  </si>
  <si>
    <t>65 a 69 años</t>
  </si>
  <si>
    <t>70 a 79 años</t>
  </si>
  <si>
    <t>80 y más años</t>
  </si>
  <si>
    <t>ORIGEN FÍSICO</t>
  </si>
  <si>
    <t>SIN DISCAPACIDAD</t>
  </si>
  <si>
    <t>DISCAPACIDAD LEVE</t>
  </si>
  <si>
    <t>DISCAPACIDAD MODERADA</t>
  </si>
  <si>
    <t>DISCAPACIDAD SEVERA</t>
  </si>
  <si>
    <t>DISCAPACIDAD PROFUNDA</t>
  </si>
  <si>
    <t>ORIGEN SENSORIAL VISUAL</t>
  </si>
  <si>
    <t>ORIGEN SENSORIAL AUDITIVO</t>
  </si>
  <si>
    <t>ORIGEN MENTAL PSÍQUICO</t>
  </si>
  <si>
    <t>ORIGEN MENTAL INTELECTUAL</t>
  </si>
  <si>
    <t>ORIGEN MÚLTIPLE</t>
  </si>
  <si>
    <t>TOTAL DE EVALUACIONES</t>
  </si>
  <si>
    <t>EVALUACIÓN INGRESO</t>
  </si>
  <si>
    <t>EVALUACIÓN EGRESO</t>
  </si>
  <si>
    <t>SECCION D.3: APLICACIÓN Y RESULTADO DE PAUTA DE EVALUACIÓN Y SALUD MENTAL</t>
  </si>
  <si>
    <t>0 a 4 años</t>
  </si>
  <si>
    <t>5 a 9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</si>
  <si>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</si>
  <si>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</si>
  <si>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</si>
  <si>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</si>
  <si>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</si>
  <si>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</si>
  <si>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</si>
  <si>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</si>
  <si>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70 a 74 años</t>
  </si>
  <si>
    <t>75 a 79 años</t>
  </si>
  <si>
    <t>EVALUACION AL INGRESO</t>
  </si>
  <si>
    <t>BAJO</t>
  </si>
  <si>
    <t>MEDIO</t>
  </si>
  <si>
    <t>ALTO</t>
  </si>
  <si>
    <t>EVALUACION AL EGRESO</t>
  </si>
  <si>
    <t>SECCION D.4: RESULTADO DE APLICACIÓN DE CONDICIÓN DE FUNCIONALIDAD AL EGRESO PROGRAMA "MÁS ADULTOS MAYORES AUTOVALENTES"</t>
  </si>
  <si>
    <t>TIMED UP AND GO</t>
  </si>
  <si>
    <t>MEJORA</t>
  </si>
  <si>
    <t>MANTIENE</t>
  </si>
  <si>
    <t>DISMINUYE</t>
  </si>
  <si>
    <t xml:space="preserve">CUESTIONARIO </t>
  </si>
  <si>
    <t>SECCION D.5: VARIACION  DE RESULTADO DE APLICACIÓN DEL ÍNDICE DE BARTHEL ENTRE EL INGRESO Y EGRESO HOSPITALARIO</t>
  </si>
  <si>
    <t>INDICE DE BARTHEL</t>
  </si>
  <si>
    <t>80 a 84 años</t>
  </si>
  <si>
    <t>85 a 89 años</t>
  </si>
  <si>
    <t>90 y mas años</t>
  </si>
  <si>
    <t>MEJORA PUNTUACIÓN ÍNDICE DE BARTHEL</t>
  </si>
  <si>
    <t>MANTIENE PUNTUACIÓN ÍNDICE DE BARTHEL</t>
  </si>
  <si>
    <t>DISMINUYE PUNTUACIÓN ÍNDICE DE BARTHEL</t>
  </si>
  <si>
    <t>** * El resultado que se consigna es la comparacion del indice de Barthel aplicado al Ingreso y Egreso de la Hospitalizacion</t>
  </si>
  <si>
    <t>SECCIÓN D.6: APLICACIÓN DE ESCALA ZARIT ABREVIADO EN CUIDADORES DE PERSONAS CON DEPENDENCIA SEVERA</t>
  </si>
  <si>
    <t>ESCALA DE SOBRECARGA DEL CUIDADOR "ZARIT ABREVIADO"</t>
  </si>
  <si>
    <t>CUIDADORA (O) CON SOBRECARGA INTENSA</t>
  </si>
  <si>
    <t>CUIDADORA (O) SIN SOBRECARGA INTENSA</t>
  </si>
  <si>
    <t>TOTAL CUIDADORES EVALUADOS</t>
  </si>
  <si>
    <t>SECCION D.7: APLICACIÓN Y RESULTADOS DE PAUTA DE EVALUACION CON ENFOQUE DE RIESGO ODONTOLOGICO (CERO)</t>
  </si>
  <si>
    <t xml:space="preserve">PAUTA CERO </t>
  </si>
  <si>
    <t>&lt;1 año</t>
  </si>
  <si>
    <t>1 año</t>
  </si>
  <si>
    <t>2 años</t>
  </si>
  <si>
    <t xml:space="preserve">3 años </t>
  </si>
  <si>
    <t>4 años</t>
  </si>
  <si>
    <t>5 años</t>
  </si>
  <si>
    <t>6 años</t>
  </si>
  <si>
    <t>Ambos sexos</t>
  </si>
  <si>
    <t>EVALUACIÓN DE RIESGO</t>
  </si>
  <si>
    <t>ALTO RIESGO</t>
  </si>
  <si>
    <t xml:space="preserve">TOTAL </t>
  </si>
  <si>
    <t>SECCION E: APLICACIÓN DE PAUTA DETECCIÓN DE FACTORES DE RIESGO PSICOSOCIAL INFANTIL</t>
  </si>
  <si>
    <t>EVALUACIÓN</t>
  </si>
  <si>
    <t>Pueblo originarios</t>
  </si>
  <si>
    <t>Migrantes</t>
  </si>
  <si>
    <t>DERIVACIÓN</t>
  </si>
  <si>
    <t>24- 48 meses</t>
  </si>
  <si>
    <t>5 A 9 AÑOS</t>
  </si>
  <si>
    <t>Riesgo</t>
  </si>
  <si>
    <t>Derivadas a equipos de cabecera</t>
  </si>
  <si>
    <t>derivada a MADI  0  4 años</t>
  </si>
  <si>
    <t>Derivado a Salud Mental 5 a 9 años</t>
  </si>
  <si>
    <t>ESCALA DE  RIESGO PSICOSOCIAL EN CONTROL DE SALUD INFANTIL</t>
  </si>
  <si>
    <t xml:space="preserve">SECCIÓN F: TAMIZAJE TRASTORNO ESPECTRO AUTISTA  (MCHAT) </t>
  </si>
  <si>
    <t>Niños/as con Control a los 18 meses</t>
  </si>
  <si>
    <t>Niños/as con alteracion de area Lenguaje y/o Social en Control de los 18 meses</t>
  </si>
  <si>
    <t>Niños/as con Tamizaje Trastorno Espectro Autista (MCHAT) realizado   con alteracion del area de lenguaje y/o Social en el control de los 18 meses</t>
  </si>
  <si>
    <t xml:space="preserve">Niños/as con Tamizaje Trastorno Espectro Autista (MCHAT) alterado y  con alteracion del area de lenguaje y/o Social en el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</si>
</sst>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8"/>
      <color indexed="8"/>
      <name val="Verdana"/>
      <family val="2"/>
    </font>
    <font>
      <sz val="8"/>
      <color rgb="FFFF0000"/>
      <name val="Verdana"/>
      <family val="2"/>
    </font>
    <font>
      <sz val="8"/>
      <color indexed="8"/>
      <name val="Calibri"/>
      <family val="2"/>
    </font>
    <font>
      <sz val="10"/>
      <name val="Arial"/>
      <family val="2"/>
    </font>
    <font>
      <b/>
      <sz val="11"/>
      <color theme="1"/>
      <name val="Verdana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11"/>
      <name val="Calibri"/>
      <family val="2"/>
    </font>
    <font>
      <b/>
      <sz val="8"/>
      <name val="Verdana"/>
      <family val="2"/>
    </font>
    <font>
      <b/>
      <sz val="8"/>
      <color indexed="10"/>
      <name val="Verdana"/>
      <family val="2"/>
    </font>
    <font>
      <sz val="8"/>
      <name val="Calibri"/>
      <family val="2"/>
    </font>
    <font>
      <sz val="7"/>
      <name val="Verdana"/>
      <family val="2"/>
    </font>
    <font>
      <sz val="11"/>
      <color indexed="10"/>
      <name val="Calibri"/>
      <family val="2"/>
    </font>
    <font>
      <b/>
      <sz val="11"/>
      <color rgb="FFFF0000"/>
      <name val="Verdana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</fills>
  <borders count="33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22"/>
      </right>
      <top/>
      <bottom style="hair">
        <color indexed="64"/>
      </bottom>
      <diagonal/>
    </border>
    <border>
      <left style="thin">
        <color indexed="22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2" fillId="6" borderId="33" applyNumberFormat="0" applyFont="0" applyAlignment="0" applyProtection="0"/>
    <xf numFmtId="0" fontId="24" fillId="0" borderId="0"/>
    <xf numFmtId="0" fontId="24" fillId="0" borderId="0"/>
    <xf numFmtId="0" fontId="24" fillId="0" borderId="0"/>
  </cellStyleXfs>
  <cellXfs count="1688">
    <xf numFmtId="0" fontId="0" fillId="0" borderId="0" xfId="0"/>
    <xf numFmtId="1" fontId="3" fillId="2" borderId="0" xfId="0" applyNumberFormat="1" applyFont="1" applyFill="1"/>
    <xf numFmtId="1" fontId="4" fillId="2" borderId="0" xfId="0" applyNumberFormat="1" applyFont="1" applyFill="1"/>
    <xf numFmtId="1" fontId="4" fillId="3" borderId="0" xfId="0" applyNumberFormat="1" applyFont="1" applyFill="1"/>
    <xf numFmtId="1" fontId="4" fillId="3" borderId="0" xfId="0" applyNumberFormat="1" applyFont="1" applyFill="1" applyProtection="1">
      <protection locked="0"/>
    </xf>
    <xf numFmtId="1" fontId="4" fillId="4" borderId="0" xfId="0" applyNumberFormat="1" applyFont="1" applyFill="1" applyProtection="1">
      <protection locked="0"/>
    </xf>
    <xf numFmtId="1" fontId="4" fillId="2" borderId="0" xfId="0" applyNumberFormat="1" applyFont="1" applyFill="1" applyProtection="1">
      <protection locked="0"/>
    </xf>
    <xf numFmtId="1" fontId="6" fillId="3" borderId="0" xfId="0" applyNumberFormat="1" applyFont="1" applyFill="1" applyAlignment="1">
      <alignment wrapText="1"/>
    </xf>
    <xf numFmtId="1" fontId="0" fillId="3" borderId="0" xfId="0" applyNumberFormat="1" applyFill="1"/>
    <xf numFmtId="1" fontId="0" fillId="3" borderId="0" xfId="0" applyNumberFormat="1" applyFill="1" applyProtection="1">
      <protection locked="0"/>
    </xf>
    <xf numFmtId="1" fontId="0" fillId="4" borderId="0" xfId="0" applyNumberFormat="1" applyFill="1" applyProtection="1">
      <protection locked="0"/>
    </xf>
    <xf numFmtId="1" fontId="0" fillId="2" borderId="0" xfId="0" applyNumberFormat="1" applyFill="1" applyProtection="1">
      <protection locked="0"/>
    </xf>
    <xf numFmtId="1" fontId="0" fillId="2" borderId="0" xfId="0" applyNumberFormat="1" applyFill="1"/>
    <xf numFmtId="1" fontId="5" fillId="2" borderId="0" xfId="0" applyNumberFormat="1" applyFont="1" applyFill="1"/>
    <xf numFmtId="1" fontId="5" fillId="2" borderId="0" xfId="0" applyNumberFormat="1" applyFont="1" applyFill="1" applyAlignment="1">
      <alignment wrapText="1"/>
    </xf>
    <xf numFmtId="1" fontId="7" fillId="2" borderId="1" xfId="0" applyNumberFormat="1" applyFont="1" applyFill="1" applyBorder="1" applyAlignment="1">
      <alignment wrapText="1"/>
    </xf>
    <xf numFmtId="1" fontId="7" fillId="2" borderId="0" xfId="0" applyNumberFormat="1" applyFont="1" applyFill="1" applyAlignment="1">
      <alignment wrapText="1"/>
    </xf>
    <xf numFmtId="1" fontId="6" fillId="2" borderId="0" xfId="0" applyNumberFormat="1" applyFont="1" applyFill="1" applyAlignment="1">
      <alignment wrapText="1"/>
    </xf>
    <xf numFmtId="1" fontId="8" fillId="0" borderId="2" xfId="0" applyNumberFormat="1" applyFont="1" applyBorder="1"/>
    <xf numFmtId="1" fontId="8" fillId="2" borderId="2" xfId="0" applyNumberFormat="1" applyFont="1" applyFill="1" applyBorder="1"/>
    <xf numFmtId="1" fontId="8" fillId="2" borderId="0" xfId="0" applyNumberFormat="1" applyFont="1" applyFill="1"/>
    <xf numFmtId="1" fontId="0" fillId="0" borderId="0" xfId="0" applyNumberFormat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0" fillId="0" borderId="1" xfId="0" applyNumberFormat="1" applyBorder="1"/>
    <xf numFmtId="1" fontId="0" fillId="3" borderId="1" xfId="0" applyNumberFormat="1" applyFill="1" applyBorder="1"/>
    <xf numFmtId="1" fontId="6" fillId="3" borderId="13" xfId="0" applyNumberFormat="1" applyFont="1" applyFill="1" applyBorder="1" applyAlignment="1">
      <alignment wrapText="1"/>
    </xf>
    <xf numFmtId="1" fontId="6" fillId="3" borderId="14" xfId="0" applyNumberFormat="1" applyFont="1" applyFill="1" applyBorder="1" applyAlignment="1">
      <alignment wrapText="1"/>
    </xf>
    <xf numFmtId="1" fontId="6" fillId="3" borderId="1" xfId="0" applyNumberFormat="1" applyFont="1" applyFill="1" applyBorder="1" applyAlignment="1">
      <alignment wrapText="1"/>
    </xf>
    <xf numFmtId="1" fontId="6" fillId="0" borderId="17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/>
    </xf>
    <xf numFmtId="1" fontId="6" fillId="3" borderId="20" xfId="0" applyNumberFormat="1" applyFont="1" applyFill="1" applyBorder="1" applyAlignment="1">
      <alignment wrapText="1"/>
    </xf>
    <xf numFmtId="1" fontId="6" fillId="3" borderId="21" xfId="0" applyNumberFormat="1" applyFont="1" applyFill="1" applyBorder="1" applyAlignment="1">
      <alignment wrapText="1"/>
    </xf>
    <xf numFmtId="1" fontId="6" fillId="0" borderId="17" xfId="0" applyNumberFormat="1" applyFont="1" applyBorder="1" applyAlignment="1">
      <alignment horizontal="right"/>
    </xf>
    <xf numFmtId="1" fontId="6" fillId="0" borderId="18" xfId="0" applyNumberFormat="1" applyFont="1" applyBorder="1" applyAlignment="1">
      <alignment horizontal="right"/>
    </xf>
    <xf numFmtId="1" fontId="6" fillId="0" borderId="12" xfId="0" applyNumberFormat="1" applyFont="1" applyBorder="1" applyAlignment="1">
      <alignment horizontal="right"/>
    </xf>
    <xf numFmtId="1" fontId="6" fillId="5" borderId="17" xfId="0" applyNumberFormat="1" applyFont="1" applyFill="1" applyBorder="1" applyProtection="1">
      <protection locked="0"/>
    </xf>
    <xf numFmtId="1" fontId="6" fillId="5" borderId="19" xfId="0" applyNumberFormat="1" applyFont="1" applyFill="1" applyBorder="1" applyProtection="1">
      <protection locked="0"/>
    </xf>
    <xf numFmtId="1" fontId="6" fillId="5" borderId="18" xfId="0" applyNumberFormat="1" applyFont="1" applyFill="1" applyBorder="1" applyProtection="1">
      <protection locked="0"/>
    </xf>
    <xf numFmtId="1" fontId="10" fillId="3" borderId="22" xfId="0" applyNumberFormat="1" applyFont="1" applyFill="1" applyBorder="1" applyAlignment="1" applyProtection="1">
      <alignment vertical="center"/>
      <protection locked="0"/>
    </xf>
    <xf numFmtId="0" fontId="1" fillId="3" borderId="0" xfId="0" applyFont="1" applyFill="1" applyAlignment="1">
      <alignment vertical="top" wrapText="1"/>
    </xf>
    <xf numFmtId="1" fontId="6" fillId="0" borderId="23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horizontal="right" wrapText="1"/>
    </xf>
    <xf numFmtId="1" fontId="11" fillId="0" borderId="25" xfId="0" applyNumberFormat="1" applyFont="1" applyBorder="1" applyAlignment="1">
      <alignment horizontal="right"/>
    </xf>
    <xf numFmtId="1" fontId="6" fillId="0" borderId="26" xfId="0" applyNumberFormat="1" applyFont="1" applyBorder="1" applyAlignment="1">
      <alignment horizontal="right"/>
    </xf>
    <xf numFmtId="1" fontId="6" fillId="5" borderId="24" xfId="0" applyNumberFormat="1" applyFont="1" applyFill="1" applyBorder="1" applyProtection="1">
      <protection locked="0"/>
    </xf>
    <xf numFmtId="1" fontId="6" fillId="5" borderId="27" xfId="0" applyNumberFormat="1" applyFont="1" applyFill="1" applyBorder="1" applyProtection="1">
      <protection locked="0"/>
    </xf>
    <xf numFmtId="1" fontId="6" fillId="5" borderId="28" xfId="0" applyNumberFormat="1" applyFont="1" applyFill="1" applyBorder="1" applyProtection="1">
      <protection locked="0"/>
    </xf>
    <xf numFmtId="1" fontId="6" fillId="0" borderId="29" xfId="0" applyNumberFormat="1" applyFont="1" applyBorder="1" applyAlignment="1">
      <alignment horizontal="center" vertical="center" wrapText="1"/>
    </xf>
    <xf numFmtId="1" fontId="6" fillId="0" borderId="30" xfId="0" applyNumberFormat="1" applyFont="1" applyBorder="1" applyAlignment="1">
      <alignment horizontal="right" wrapText="1"/>
    </xf>
    <xf numFmtId="1" fontId="11" fillId="0" borderId="31" xfId="0" applyNumberFormat="1" applyFont="1" applyBorder="1" applyAlignment="1">
      <alignment horizontal="right"/>
    </xf>
    <xf numFmtId="1" fontId="6" fillId="0" borderId="32" xfId="0" applyNumberFormat="1" applyFont="1" applyBorder="1" applyAlignment="1">
      <alignment horizontal="right"/>
    </xf>
    <xf numFmtId="1" fontId="6" fillId="6" borderId="33" xfId="1" applyNumberFormat="1" applyFont="1" applyProtection="1">
      <protection locked="0"/>
    </xf>
    <xf numFmtId="1" fontId="6" fillId="5" borderId="30" xfId="0" applyNumberFormat="1" applyFont="1" applyFill="1" applyBorder="1" applyProtection="1">
      <protection locked="0"/>
    </xf>
    <xf numFmtId="1" fontId="6" fillId="5" borderId="34" xfId="0" applyNumberFormat="1" applyFont="1" applyFill="1" applyBorder="1" applyProtection="1">
      <protection locked="0"/>
    </xf>
    <xf numFmtId="1" fontId="6" fillId="6" borderId="35" xfId="1" applyNumberFormat="1" applyFont="1" applyBorder="1" applyProtection="1">
      <protection locked="0"/>
    </xf>
    <xf numFmtId="1" fontId="6" fillId="6" borderId="36" xfId="1" applyNumberFormat="1" applyFont="1" applyBorder="1" applyProtection="1">
      <protection locked="0"/>
    </xf>
    <xf numFmtId="1" fontId="6" fillId="6" borderId="37" xfId="1" applyNumberFormat="1" applyFont="1" applyBorder="1" applyProtection="1">
      <protection locked="0"/>
    </xf>
    <xf numFmtId="1" fontId="6" fillId="6" borderId="38" xfId="1" applyNumberFormat="1" applyFont="1" applyBorder="1" applyProtection="1">
      <protection locked="0"/>
    </xf>
    <xf numFmtId="1" fontId="6" fillId="6" borderId="39" xfId="1" applyNumberFormat="1" applyFont="1" applyBorder="1" applyProtection="1">
      <protection locked="0"/>
    </xf>
    <xf numFmtId="1" fontId="6" fillId="3" borderId="40" xfId="0" applyNumberFormat="1" applyFont="1" applyFill="1" applyBorder="1" applyAlignment="1">
      <alignment wrapText="1"/>
    </xf>
    <xf numFmtId="1" fontId="6" fillId="0" borderId="41" xfId="0" applyNumberFormat="1" applyFont="1" applyBorder="1" applyAlignment="1">
      <alignment vertical="center" wrapText="1"/>
    </xf>
    <xf numFmtId="1" fontId="6" fillId="0" borderId="42" xfId="0" applyNumberFormat="1" applyFont="1" applyBorder="1" applyAlignment="1">
      <alignment horizontal="center" vertical="center" wrapText="1"/>
    </xf>
    <xf numFmtId="1" fontId="6" fillId="0" borderId="0" xfId="0" applyNumberFormat="1" applyFont="1" applyProtection="1">
      <protection locked="0"/>
    </xf>
    <xf numFmtId="1" fontId="6" fillId="0" borderId="42" xfId="0" applyNumberFormat="1" applyFont="1" applyBorder="1" applyProtection="1">
      <protection locked="0"/>
    </xf>
    <xf numFmtId="1" fontId="6" fillId="0" borderId="0" xfId="0" applyNumberFormat="1" applyFont="1"/>
    <xf numFmtId="1" fontId="6" fillId="0" borderId="43" xfId="0" applyNumberFormat="1" applyFont="1" applyBorder="1"/>
    <xf numFmtId="1" fontId="6" fillId="0" borderId="43" xfId="0" applyNumberFormat="1" applyFont="1" applyBorder="1" applyProtection="1">
      <protection locked="0"/>
    </xf>
    <xf numFmtId="1" fontId="6" fillId="0" borderId="44" xfId="0" applyNumberFormat="1" applyFont="1" applyBorder="1"/>
    <xf numFmtId="1" fontId="6" fillId="0" borderId="45" xfId="0" applyNumberFormat="1" applyFont="1" applyBorder="1"/>
    <xf numFmtId="1" fontId="6" fillId="0" borderId="42" xfId="0" applyNumberFormat="1" applyFont="1" applyBorder="1"/>
    <xf numFmtId="1" fontId="6" fillId="0" borderId="46" xfId="0" applyNumberFormat="1" applyFont="1" applyBorder="1"/>
    <xf numFmtId="1" fontId="6" fillId="3" borderId="47" xfId="0" applyNumberFormat="1" applyFont="1" applyFill="1" applyBorder="1"/>
    <xf numFmtId="1" fontId="6" fillId="3" borderId="48" xfId="0" applyNumberFormat="1" applyFont="1" applyFill="1" applyBorder="1"/>
    <xf numFmtId="1" fontId="13" fillId="0" borderId="2" xfId="0" applyNumberFormat="1" applyFont="1" applyBorder="1"/>
    <xf numFmtId="1" fontId="8" fillId="2" borderId="0" xfId="0" applyNumberFormat="1" applyFont="1" applyFill="1" applyAlignment="1">
      <alignment wrapText="1"/>
    </xf>
    <xf numFmtId="1" fontId="5" fillId="3" borderId="0" xfId="0" applyNumberFormat="1" applyFont="1" applyFill="1" applyAlignment="1">
      <alignment wrapText="1"/>
    </xf>
    <xf numFmtId="1" fontId="6" fillId="0" borderId="54" xfId="0" applyNumberFormat="1" applyFont="1" applyBorder="1" applyAlignment="1">
      <alignment horizontal="center" vertical="center" wrapText="1"/>
    </xf>
    <xf numFmtId="1" fontId="6" fillId="0" borderId="55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50" xfId="0" applyNumberFormat="1" applyFont="1" applyBorder="1" applyAlignment="1">
      <alignment horizontal="center" vertical="center" wrapText="1"/>
    </xf>
    <xf numFmtId="1" fontId="6" fillId="3" borderId="0" xfId="0" applyNumberFormat="1" applyFont="1" applyFill="1"/>
    <xf numFmtId="1" fontId="6" fillId="0" borderId="54" xfId="0" applyNumberFormat="1" applyFont="1" applyBorder="1" applyAlignment="1">
      <alignment horizontal="right" wrapText="1"/>
    </xf>
    <xf numFmtId="1" fontId="6" fillId="0" borderId="56" xfId="0" applyNumberFormat="1" applyFont="1" applyBorder="1" applyAlignment="1">
      <alignment horizontal="right" wrapText="1"/>
    </xf>
    <xf numFmtId="1" fontId="6" fillId="0" borderId="12" xfId="0" applyNumberFormat="1" applyFont="1" applyBorder="1" applyAlignment="1">
      <alignment horizontal="right" wrapText="1"/>
    </xf>
    <xf numFmtId="1" fontId="6" fillId="5" borderId="10" xfId="0" applyNumberFormat="1" applyFont="1" applyFill="1" applyBorder="1" applyProtection="1">
      <protection locked="0"/>
    </xf>
    <xf numFmtId="1" fontId="6" fillId="5" borderId="57" xfId="0" applyNumberFormat="1" applyFont="1" applyFill="1" applyBorder="1" applyProtection="1">
      <protection locked="0"/>
    </xf>
    <xf numFmtId="1" fontId="6" fillId="5" borderId="12" xfId="0" applyNumberFormat="1" applyFont="1" applyFill="1" applyBorder="1" applyProtection="1">
      <protection locked="0"/>
    </xf>
    <xf numFmtId="0" fontId="1" fillId="3" borderId="0" xfId="0" applyFont="1" applyFill="1" applyAlignment="1" applyProtection="1">
      <alignment vertical="top"/>
      <protection locked="0"/>
    </xf>
    <xf numFmtId="1" fontId="6" fillId="0" borderId="58" xfId="0" applyNumberFormat="1" applyFont="1" applyBorder="1" applyAlignment="1">
      <alignment horizontal="left" vertical="center" wrapText="1"/>
    </xf>
    <xf numFmtId="1" fontId="6" fillId="0" borderId="59" xfId="0" applyNumberFormat="1" applyFont="1" applyBorder="1" applyAlignment="1">
      <alignment horizontal="right" wrapText="1"/>
    </xf>
    <xf numFmtId="1" fontId="6" fillId="0" borderId="60" xfId="0" applyNumberFormat="1" applyFont="1" applyBorder="1" applyAlignment="1">
      <alignment horizontal="right" wrapText="1"/>
    </xf>
    <xf numFmtId="1" fontId="6" fillId="0" borderId="61" xfId="0" applyNumberFormat="1" applyFont="1" applyBorder="1" applyAlignment="1">
      <alignment horizontal="right"/>
    </xf>
    <xf numFmtId="1" fontId="6" fillId="5" borderId="62" xfId="0" applyNumberFormat="1" applyFont="1" applyFill="1" applyBorder="1" applyProtection="1">
      <protection locked="0"/>
    </xf>
    <xf numFmtId="1" fontId="6" fillId="5" borderId="63" xfId="0" applyNumberFormat="1" applyFont="1" applyFill="1" applyBorder="1" applyProtection="1">
      <protection locked="0"/>
    </xf>
    <xf numFmtId="1" fontId="6" fillId="5" borderId="26" xfId="0" applyNumberFormat="1" applyFont="1" applyFill="1" applyBorder="1" applyProtection="1">
      <protection locked="0"/>
    </xf>
    <xf numFmtId="1" fontId="6" fillId="3" borderId="0" xfId="0" applyNumberFormat="1" applyFont="1" applyFill="1" applyAlignment="1" applyProtection="1">
      <alignment wrapText="1"/>
      <protection locked="0"/>
    </xf>
    <xf numFmtId="1" fontId="6" fillId="0" borderId="23" xfId="0" applyNumberFormat="1" applyFont="1" applyBorder="1" applyAlignment="1">
      <alignment horizontal="left" vertical="center" wrapText="1"/>
    </xf>
    <xf numFmtId="1" fontId="6" fillId="0" borderId="64" xfId="0" applyNumberFormat="1" applyFont="1" applyBorder="1" applyAlignment="1">
      <alignment horizontal="right" wrapText="1"/>
    </xf>
    <xf numFmtId="1" fontId="6" fillId="5" borderId="65" xfId="0" applyNumberFormat="1" applyFont="1" applyFill="1" applyBorder="1" applyProtection="1">
      <protection locked="0"/>
    </xf>
    <xf numFmtId="1" fontId="6" fillId="5" borderId="66" xfId="0" applyNumberFormat="1" applyFont="1" applyFill="1" applyBorder="1" applyProtection="1">
      <protection locked="0"/>
    </xf>
    <xf numFmtId="1" fontId="6" fillId="5" borderId="67" xfId="0" applyNumberFormat="1" applyFont="1" applyFill="1" applyBorder="1" applyProtection="1">
      <protection locked="0"/>
    </xf>
    <xf numFmtId="1" fontId="6" fillId="5" borderId="68" xfId="0" applyNumberFormat="1" applyFont="1" applyFill="1" applyBorder="1" applyProtection="1">
      <protection locked="0"/>
    </xf>
    <xf numFmtId="1" fontId="6" fillId="5" borderId="69" xfId="0" applyNumberFormat="1" applyFont="1" applyFill="1" applyBorder="1" applyProtection="1">
      <protection locked="0"/>
    </xf>
    <xf numFmtId="1" fontId="6" fillId="0" borderId="70" xfId="0" applyNumberFormat="1" applyFont="1" applyBorder="1" applyAlignment="1">
      <alignment horizontal="left" vertical="center" wrapText="1"/>
    </xf>
    <xf numFmtId="1" fontId="6" fillId="0" borderId="65" xfId="0" applyNumberFormat="1" applyFont="1" applyBorder="1" applyAlignment="1">
      <alignment horizontal="right" wrapText="1"/>
    </xf>
    <xf numFmtId="1" fontId="6" fillId="0" borderId="71" xfId="0" applyNumberFormat="1" applyFont="1" applyBorder="1" applyAlignment="1">
      <alignment horizontal="right" wrapText="1"/>
    </xf>
    <xf numFmtId="1" fontId="6" fillId="0" borderId="69" xfId="0" applyNumberFormat="1" applyFont="1" applyBorder="1" applyAlignment="1">
      <alignment horizontal="right"/>
    </xf>
    <xf numFmtId="1" fontId="6" fillId="0" borderId="29" xfId="0" applyNumberFormat="1" applyFont="1" applyBorder="1" applyAlignment="1">
      <alignment horizontal="left" vertical="center" wrapText="1"/>
    </xf>
    <xf numFmtId="1" fontId="6" fillId="0" borderId="72" xfId="0" applyNumberFormat="1" applyFont="1" applyBorder="1" applyAlignment="1">
      <alignment horizontal="right" wrapText="1"/>
    </xf>
    <xf numFmtId="1" fontId="6" fillId="5" borderId="73" xfId="0" applyNumberFormat="1" applyFont="1" applyFill="1" applyBorder="1" applyProtection="1">
      <protection locked="0"/>
    </xf>
    <xf numFmtId="1" fontId="6" fillId="5" borderId="74" xfId="0" applyNumberFormat="1" applyFont="1" applyFill="1" applyBorder="1" applyProtection="1">
      <protection locked="0"/>
    </xf>
    <xf numFmtId="1" fontId="6" fillId="5" borderId="32" xfId="0" applyNumberFormat="1" applyFont="1" applyFill="1" applyBorder="1" applyProtection="1">
      <protection locked="0"/>
    </xf>
    <xf numFmtId="1" fontId="4" fillId="0" borderId="58" xfId="0" applyNumberFormat="1" applyFont="1" applyBorder="1" applyAlignment="1">
      <alignment horizontal="left" vertical="center" wrapText="1"/>
    </xf>
    <xf numFmtId="1" fontId="6" fillId="5" borderId="59" xfId="0" applyNumberFormat="1" applyFont="1" applyFill="1" applyBorder="1" applyProtection="1">
      <protection locked="0"/>
    </xf>
    <xf numFmtId="1" fontId="6" fillId="5" borderId="75" xfId="0" applyNumberFormat="1" applyFont="1" applyFill="1" applyBorder="1" applyProtection="1">
      <protection locked="0"/>
    </xf>
    <xf numFmtId="1" fontId="6" fillId="5" borderId="76" xfId="0" applyNumberFormat="1" applyFont="1" applyFill="1" applyBorder="1" applyProtection="1">
      <protection locked="0"/>
    </xf>
    <xf numFmtId="1" fontId="6" fillId="5" borderId="77" xfId="0" applyNumberFormat="1" applyFont="1" applyFill="1" applyBorder="1" applyProtection="1">
      <protection locked="0"/>
    </xf>
    <xf numFmtId="1" fontId="6" fillId="5" borderId="61" xfId="0" applyNumberFormat="1" applyFont="1" applyFill="1" applyBorder="1" applyProtection="1">
      <protection locked="0"/>
    </xf>
    <xf numFmtId="1" fontId="4" fillId="0" borderId="62" xfId="0" applyNumberFormat="1" applyFont="1" applyBorder="1" applyAlignment="1">
      <alignment horizontal="left" vertical="center" wrapText="1"/>
    </xf>
    <xf numFmtId="1" fontId="4" fillId="3" borderId="62" xfId="0" applyNumberFormat="1" applyFont="1" applyFill="1" applyBorder="1" applyAlignment="1">
      <alignment horizontal="left" vertical="center" wrapText="1"/>
    </xf>
    <xf numFmtId="1" fontId="6" fillId="3" borderId="24" xfId="0" applyNumberFormat="1" applyFont="1" applyFill="1" applyBorder="1" applyAlignment="1">
      <alignment horizontal="right" wrapText="1"/>
    </xf>
    <xf numFmtId="1" fontId="6" fillId="3" borderId="64" xfId="0" applyNumberFormat="1" applyFont="1" applyFill="1" applyBorder="1" applyAlignment="1">
      <alignment horizontal="right" wrapText="1"/>
    </xf>
    <xf numFmtId="1" fontId="6" fillId="3" borderId="26" xfId="0" applyNumberFormat="1" applyFont="1" applyFill="1" applyBorder="1" applyAlignment="1">
      <alignment horizontal="right"/>
    </xf>
    <xf numFmtId="1" fontId="6" fillId="0" borderId="67" xfId="0" applyNumberFormat="1" applyFont="1" applyBorder="1" applyAlignment="1">
      <alignment horizontal="left" vertical="center" wrapText="1"/>
    </xf>
    <xf numFmtId="1" fontId="6" fillId="0" borderId="78" xfId="0" applyNumberFormat="1" applyFont="1" applyBorder="1" applyAlignment="1">
      <alignment horizontal="left" vertical="center" wrapText="1"/>
    </xf>
    <xf numFmtId="1" fontId="6" fillId="0" borderId="79" xfId="0" applyNumberFormat="1" applyFont="1" applyBorder="1" applyAlignment="1">
      <alignment horizontal="right" wrapText="1"/>
    </xf>
    <xf numFmtId="1" fontId="6" fillId="0" borderId="80" xfId="0" applyNumberFormat="1" applyFont="1" applyBorder="1" applyAlignment="1">
      <alignment horizontal="right" wrapText="1"/>
    </xf>
    <xf numFmtId="1" fontId="6" fillId="0" borderId="81" xfId="0" applyNumberFormat="1" applyFont="1" applyBorder="1" applyAlignment="1">
      <alignment horizontal="right"/>
    </xf>
    <xf numFmtId="1" fontId="6" fillId="5" borderId="79" xfId="0" applyNumberFormat="1" applyFont="1" applyFill="1" applyBorder="1" applyProtection="1">
      <protection locked="0"/>
    </xf>
    <xf numFmtId="1" fontId="6" fillId="5" borderId="82" xfId="0" applyNumberFormat="1" applyFont="1" applyFill="1" applyBorder="1" applyProtection="1">
      <protection locked="0"/>
    </xf>
    <xf numFmtId="1" fontId="6" fillId="5" borderId="83" xfId="0" applyNumberFormat="1" applyFont="1" applyFill="1" applyBorder="1" applyProtection="1">
      <protection locked="0"/>
    </xf>
    <xf numFmtId="1" fontId="6" fillId="5" borderId="84" xfId="0" applyNumberFormat="1" applyFont="1" applyFill="1" applyBorder="1" applyProtection="1">
      <protection locked="0"/>
    </xf>
    <xf numFmtId="1" fontId="6" fillId="5" borderId="81" xfId="0" applyNumberFormat="1" applyFont="1" applyFill="1" applyBorder="1" applyProtection="1">
      <protection locked="0"/>
    </xf>
    <xf numFmtId="1" fontId="6" fillId="0" borderId="86" xfId="0" applyNumberFormat="1" applyFont="1" applyBorder="1" applyAlignment="1">
      <alignment horizontal="left" vertical="center" wrapText="1"/>
    </xf>
    <xf numFmtId="1" fontId="6" fillId="0" borderId="87" xfId="0" applyNumberFormat="1" applyFont="1" applyBorder="1" applyAlignment="1">
      <alignment horizontal="right" wrapText="1"/>
    </xf>
    <xf numFmtId="1" fontId="6" fillId="0" borderId="88" xfId="0" applyNumberFormat="1" applyFont="1" applyBorder="1" applyAlignment="1">
      <alignment horizontal="right" wrapText="1"/>
    </xf>
    <xf numFmtId="1" fontId="6" fillId="0" borderId="89" xfId="0" applyNumberFormat="1" applyFont="1" applyBorder="1" applyAlignment="1">
      <alignment horizontal="right"/>
    </xf>
    <xf numFmtId="1" fontId="6" fillId="5" borderId="87" xfId="0" applyNumberFormat="1" applyFont="1" applyFill="1" applyBorder="1" applyProtection="1">
      <protection locked="0"/>
    </xf>
    <xf numFmtId="1" fontId="6" fillId="5" borderId="90" xfId="0" applyNumberFormat="1" applyFont="1" applyFill="1" applyBorder="1" applyProtection="1">
      <protection locked="0"/>
    </xf>
    <xf numFmtId="1" fontId="6" fillId="5" borderId="91" xfId="0" applyNumberFormat="1" applyFont="1" applyFill="1" applyBorder="1" applyProtection="1">
      <protection locked="0"/>
    </xf>
    <xf numFmtId="1" fontId="6" fillId="5" borderId="92" xfId="0" applyNumberFormat="1" applyFont="1" applyFill="1" applyBorder="1" applyProtection="1">
      <protection locked="0"/>
    </xf>
    <xf numFmtId="1" fontId="6" fillId="5" borderId="89" xfId="0" applyNumberFormat="1" applyFont="1" applyFill="1" applyBorder="1" applyProtection="1">
      <protection locked="0"/>
    </xf>
    <xf numFmtId="1" fontId="6" fillId="0" borderId="49" xfId="0" applyNumberFormat="1" applyFont="1" applyBorder="1" applyAlignment="1">
      <alignment horizontal="left" vertical="center" wrapText="1"/>
    </xf>
    <xf numFmtId="1" fontId="8" fillId="0" borderId="11" xfId="0" applyNumberFormat="1" applyFont="1" applyBorder="1"/>
    <xf numFmtId="1" fontId="6" fillId="0" borderId="1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59" xfId="0" applyNumberFormat="1" applyFont="1" applyBorder="1" applyAlignment="1">
      <alignment vertical="center" wrapText="1"/>
    </xf>
    <xf numFmtId="1" fontId="6" fillId="0" borderId="60" xfId="0" applyNumberFormat="1" applyFont="1" applyBorder="1" applyAlignment="1">
      <alignment vertical="center" wrapText="1"/>
    </xf>
    <xf numFmtId="1" fontId="6" fillId="0" borderId="61" xfId="0" applyNumberFormat="1" applyFont="1" applyBorder="1"/>
    <xf numFmtId="1" fontId="10" fillId="3" borderId="22" xfId="0" applyNumberFormat="1" applyFont="1" applyFill="1" applyBorder="1" applyAlignment="1">
      <alignment vertical="center"/>
    </xf>
    <xf numFmtId="1" fontId="6" fillId="0" borderId="24" xfId="0" applyNumberFormat="1" applyFont="1" applyBorder="1" applyAlignment="1">
      <alignment vertical="center" wrapText="1"/>
    </xf>
    <xf numFmtId="1" fontId="6" fillId="0" borderId="64" xfId="0" applyNumberFormat="1" applyFont="1" applyBorder="1" applyAlignment="1">
      <alignment vertical="center" wrapText="1"/>
    </xf>
    <xf numFmtId="1" fontId="6" fillId="0" borderId="26" xfId="0" applyNumberFormat="1" applyFont="1" applyBorder="1"/>
    <xf numFmtId="1" fontId="6" fillId="0" borderId="30" xfId="0" applyNumberFormat="1" applyFont="1" applyBorder="1" applyAlignment="1">
      <alignment vertical="center" wrapText="1"/>
    </xf>
    <xf numFmtId="1" fontId="6" fillId="0" borderId="72" xfId="0" applyNumberFormat="1" applyFont="1" applyBorder="1" applyAlignment="1">
      <alignment vertical="center" wrapText="1"/>
    </xf>
    <xf numFmtId="1" fontId="6" fillId="0" borderId="32" xfId="0" applyNumberFormat="1" applyFont="1" applyBorder="1"/>
    <xf numFmtId="1" fontId="6" fillId="0" borderId="17" xfId="0" applyNumberFormat="1" applyFont="1" applyBorder="1" applyAlignment="1">
      <alignment vertical="center" wrapText="1"/>
    </xf>
    <xf numFmtId="1" fontId="6" fillId="0" borderId="55" xfId="0" applyNumberFormat="1" applyFont="1" applyBorder="1" applyAlignment="1">
      <alignment vertical="center" wrapText="1"/>
    </xf>
    <xf numFmtId="1" fontId="6" fillId="0" borderId="12" xfId="0" applyNumberFormat="1" applyFont="1" applyBorder="1"/>
    <xf numFmtId="1" fontId="6" fillId="2" borderId="0" xfId="0" applyNumberFormat="1" applyFont="1" applyFill="1"/>
    <xf numFmtId="1" fontId="6" fillId="0" borderId="17" xfId="0" applyNumberFormat="1" applyFont="1" applyBorder="1" applyAlignment="1">
      <alignment horizontal="right" wrapText="1"/>
    </xf>
    <xf numFmtId="1" fontId="6" fillId="0" borderId="55" xfId="0" applyNumberFormat="1" applyFont="1" applyBorder="1" applyAlignment="1">
      <alignment horizontal="right" wrapText="1"/>
    </xf>
    <xf numFmtId="1" fontId="6" fillId="0" borderId="17" xfId="0" applyNumberFormat="1" applyFont="1" applyBorder="1"/>
    <xf numFmtId="1" fontId="6" fillId="0" borderId="10" xfId="0" applyNumberFormat="1" applyFont="1" applyBorder="1"/>
    <xf numFmtId="1" fontId="6" fillId="0" borderId="19" xfId="0" applyNumberFormat="1" applyFont="1" applyBorder="1"/>
    <xf numFmtId="1" fontId="14" fillId="2" borderId="0" xfId="0" applyNumberFormat="1" applyFont="1" applyFill="1"/>
    <xf numFmtId="1" fontId="6" fillId="0" borderId="24" xfId="0" applyNumberFormat="1" applyFont="1" applyBorder="1" applyAlignment="1">
      <alignment horizontal="right"/>
    </xf>
    <xf numFmtId="1" fontId="6" fillId="0" borderId="64" xfId="0" applyNumberFormat="1" applyFont="1" applyBorder="1" applyAlignment="1">
      <alignment horizontal="right"/>
    </xf>
    <xf numFmtId="1" fontId="15" fillId="2" borderId="0" xfId="0" applyNumberFormat="1" applyFont="1" applyFill="1"/>
    <xf numFmtId="1" fontId="6" fillId="0" borderId="11" xfId="0" applyNumberFormat="1" applyFont="1" applyBorder="1" applyAlignment="1">
      <alignment horizontal="center" vertical="center" wrapText="1"/>
    </xf>
    <xf numFmtId="1" fontId="6" fillId="3" borderId="93" xfId="0" applyNumberFormat="1" applyFont="1" applyFill="1" applyBorder="1"/>
    <xf numFmtId="1" fontId="0" fillId="3" borderId="93" xfId="0" applyNumberFormat="1" applyFill="1" applyBorder="1"/>
    <xf numFmtId="1" fontId="6" fillId="5" borderId="94" xfId="0" applyNumberFormat="1" applyFont="1" applyFill="1" applyBorder="1" applyProtection="1">
      <protection locked="0"/>
    </xf>
    <xf numFmtId="1" fontId="6" fillId="0" borderId="95" xfId="0" applyNumberFormat="1" applyFont="1" applyBorder="1" applyAlignment="1">
      <alignment horizontal="right" wrapText="1"/>
    </xf>
    <xf numFmtId="1" fontId="6" fillId="0" borderId="26" xfId="0" applyNumberFormat="1" applyFont="1" applyBorder="1" applyAlignment="1">
      <alignment horizontal="right" wrapText="1"/>
    </xf>
    <xf numFmtId="1" fontId="6" fillId="5" borderId="96" xfId="0" applyNumberFormat="1" applyFont="1" applyFill="1" applyBorder="1" applyProtection="1">
      <protection locked="0"/>
    </xf>
    <xf numFmtId="1" fontId="6" fillId="7" borderId="24" xfId="0" applyNumberFormat="1" applyFont="1" applyFill="1" applyBorder="1"/>
    <xf numFmtId="1" fontId="6" fillId="7" borderId="27" xfId="0" applyNumberFormat="1" applyFont="1" applyFill="1" applyBorder="1"/>
    <xf numFmtId="1" fontId="6" fillId="0" borderId="98" xfId="0" applyNumberFormat="1" applyFont="1" applyBorder="1" applyAlignment="1">
      <alignment horizontal="right" wrapText="1"/>
    </xf>
    <xf numFmtId="1" fontId="6" fillId="0" borderId="52" xfId="0" applyNumberFormat="1" applyFont="1" applyBorder="1" applyAlignment="1">
      <alignment horizontal="right" wrapText="1"/>
    </xf>
    <xf numFmtId="1" fontId="6" fillId="5" borderId="99" xfId="0" applyNumberFormat="1" applyFont="1" applyFill="1" applyBorder="1" applyProtection="1">
      <protection locked="0"/>
    </xf>
    <xf numFmtId="1" fontId="6" fillId="5" borderId="100" xfId="0" applyNumberFormat="1" applyFont="1" applyFill="1" applyBorder="1" applyProtection="1">
      <protection locked="0"/>
    </xf>
    <xf numFmtId="1" fontId="6" fillId="7" borderId="65" xfId="0" applyNumberFormat="1" applyFont="1" applyFill="1" applyBorder="1"/>
    <xf numFmtId="1" fontId="6" fillId="7" borderId="69" xfId="0" applyNumberFormat="1" applyFont="1" applyFill="1" applyBorder="1"/>
    <xf numFmtId="1" fontId="6" fillId="7" borderId="67" xfId="0" applyNumberFormat="1" applyFont="1" applyFill="1" applyBorder="1"/>
    <xf numFmtId="1" fontId="6" fillId="7" borderId="66" xfId="0" applyNumberFormat="1" applyFont="1" applyFill="1" applyBorder="1"/>
    <xf numFmtId="1" fontId="6" fillId="6" borderId="101" xfId="1" applyNumberFormat="1" applyFont="1" applyBorder="1" applyProtection="1">
      <protection locked="0"/>
    </xf>
    <xf numFmtId="1" fontId="6" fillId="6" borderId="102" xfId="1" applyNumberFormat="1" applyFont="1" applyBorder="1" applyProtection="1">
      <protection locked="0"/>
    </xf>
    <xf numFmtId="1" fontId="6" fillId="6" borderId="103" xfId="1" applyNumberFormat="1" applyFont="1" applyBorder="1" applyProtection="1">
      <protection locked="0"/>
    </xf>
    <xf numFmtId="1" fontId="6" fillId="6" borderId="104" xfId="1" applyNumberFormat="1" applyFont="1" applyBorder="1" applyProtection="1">
      <protection locked="0"/>
    </xf>
    <xf numFmtId="1" fontId="7" fillId="3" borderId="0" xfId="0" applyNumberFormat="1" applyFont="1" applyFill="1" applyAlignment="1">
      <alignment wrapText="1"/>
    </xf>
    <xf numFmtId="1" fontId="6" fillId="3" borderId="93" xfId="0" applyNumberFormat="1" applyFont="1" applyFill="1" applyBorder="1" applyAlignment="1">
      <alignment wrapText="1"/>
    </xf>
    <xf numFmtId="1" fontId="6" fillId="0" borderId="105" xfId="0" applyNumberFormat="1" applyFont="1" applyBorder="1" applyAlignment="1">
      <alignment horizontal="right" wrapText="1"/>
    </xf>
    <xf numFmtId="1" fontId="6" fillId="0" borderId="106" xfId="0" applyNumberFormat="1" applyFont="1" applyBorder="1" applyAlignment="1">
      <alignment horizontal="right" wrapText="1"/>
    </xf>
    <xf numFmtId="1" fontId="6" fillId="0" borderId="32" xfId="0" applyNumberFormat="1" applyFont="1" applyBorder="1" applyAlignment="1">
      <alignment horizontal="right" wrapText="1"/>
    </xf>
    <xf numFmtId="1" fontId="6" fillId="7" borderId="2" xfId="0" applyNumberFormat="1" applyFont="1" applyFill="1" applyBorder="1"/>
    <xf numFmtId="1" fontId="6" fillId="7" borderId="16" xfId="0" applyNumberFormat="1" applyFont="1" applyFill="1" applyBorder="1"/>
    <xf numFmtId="1" fontId="6" fillId="8" borderId="30" xfId="0" applyNumberFormat="1" applyFont="1" applyFill="1" applyBorder="1" applyProtection="1">
      <protection locked="0"/>
    </xf>
    <xf numFmtId="1" fontId="6" fillId="8" borderId="34" xfId="0" applyNumberFormat="1" applyFont="1" applyFill="1" applyBorder="1" applyProtection="1">
      <protection locked="0"/>
    </xf>
    <xf numFmtId="1" fontId="6" fillId="5" borderId="105" xfId="0" applyNumberFormat="1" applyFont="1" applyFill="1" applyBorder="1" applyProtection="1">
      <protection locked="0"/>
    </xf>
    <xf numFmtId="1" fontId="6" fillId="5" borderId="2" xfId="0" applyNumberFormat="1" applyFont="1" applyFill="1" applyBorder="1" applyProtection="1">
      <protection locked="0"/>
    </xf>
    <xf numFmtId="1" fontId="6" fillId="5" borderId="15" xfId="0" applyNumberFormat="1" applyFont="1" applyFill="1" applyBorder="1" applyProtection="1">
      <protection locked="0"/>
    </xf>
    <xf numFmtId="1" fontId="6" fillId="5" borderId="107" xfId="0" applyNumberFormat="1" applyFont="1" applyFill="1" applyBorder="1" applyProtection="1">
      <protection locked="0"/>
    </xf>
    <xf numFmtId="1" fontId="6" fillId="3" borderId="108" xfId="0" applyNumberFormat="1" applyFont="1" applyFill="1" applyBorder="1" applyAlignment="1">
      <alignment wrapText="1"/>
    </xf>
    <xf numFmtId="1" fontId="8" fillId="3" borderId="0" xfId="0" applyNumberFormat="1" applyFont="1" applyFill="1"/>
    <xf numFmtId="1" fontId="14" fillId="3" borderId="0" xfId="0" applyNumberFormat="1" applyFont="1" applyFill="1"/>
    <xf numFmtId="1" fontId="16" fillId="3" borderId="93" xfId="0" applyNumberFormat="1" applyFont="1" applyFill="1" applyBorder="1"/>
    <xf numFmtId="1" fontId="7" fillId="3" borderId="0" xfId="0" applyNumberFormat="1" applyFont="1" applyFill="1"/>
    <xf numFmtId="1" fontId="6" fillId="2" borderId="22" xfId="0" applyNumberFormat="1" applyFont="1" applyFill="1" applyBorder="1"/>
    <xf numFmtId="1" fontId="17" fillId="2" borderId="0" xfId="0" applyNumberFormat="1" applyFont="1" applyFill="1" applyAlignment="1">
      <alignment wrapText="1"/>
    </xf>
    <xf numFmtId="1" fontId="6" fillId="2" borderId="93" xfId="0" applyNumberFormat="1" applyFont="1" applyFill="1" applyBorder="1" applyAlignment="1">
      <alignment wrapText="1"/>
    </xf>
    <xf numFmtId="1" fontId="6" fillId="0" borderId="6" xfId="0" applyNumberFormat="1" applyFont="1" applyBorder="1"/>
    <xf numFmtId="1" fontId="18" fillId="2" borderId="0" xfId="0" applyNumberFormat="1" applyFont="1" applyFill="1"/>
    <xf numFmtId="1" fontId="6" fillId="0" borderId="93" xfId="0" applyNumberFormat="1" applyFont="1" applyBorder="1" applyAlignment="1">
      <alignment wrapText="1"/>
    </xf>
    <xf numFmtId="1" fontId="6" fillId="5" borderId="23" xfId="0" applyNumberFormat="1" applyFont="1" applyFill="1" applyBorder="1" applyProtection="1">
      <protection locked="0"/>
    </xf>
    <xf numFmtId="1" fontId="6" fillId="5" borderId="70" xfId="0" applyNumberFormat="1" applyFont="1" applyFill="1" applyBorder="1" applyProtection="1">
      <protection locked="0"/>
    </xf>
    <xf numFmtId="1" fontId="6" fillId="5" borderId="29" xfId="0" applyNumberFormat="1" applyFont="1" applyFill="1" applyBorder="1" applyProtection="1">
      <protection locked="0"/>
    </xf>
    <xf numFmtId="1" fontId="17" fillId="3" borderId="0" xfId="0" applyNumberFormat="1" applyFont="1" applyFill="1" applyAlignment="1">
      <alignment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5" borderId="6" xfId="0" applyNumberFormat="1" applyFont="1" applyFill="1" applyBorder="1" applyProtection="1">
      <protection locked="0"/>
    </xf>
    <xf numFmtId="1" fontId="8" fillId="3" borderId="93" xfId="0" applyNumberFormat="1" applyFont="1" applyFill="1" applyBorder="1"/>
    <xf numFmtId="1" fontId="6" fillId="0" borderId="49" xfId="0" applyNumberFormat="1" applyFont="1" applyBorder="1" applyAlignment="1">
      <alignment horizontal="center" vertical="center" wrapText="1"/>
    </xf>
    <xf numFmtId="1" fontId="20" fillId="0" borderId="6" xfId="0" applyNumberFormat="1" applyFont="1" applyBorder="1" applyAlignment="1">
      <alignment horizontal="center" vertical="center" wrapText="1"/>
    </xf>
    <xf numFmtId="1" fontId="8" fillId="3" borderId="0" xfId="0" applyNumberFormat="1" applyFont="1" applyFill="1" applyAlignment="1">
      <alignment horizontal="left" wrapText="1"/>
    </xf>
    <xf numFmtId="1" fontId="6" fillId="3" borderId="47" xfId="0" applyNumberFormat="1" applyFont="1" applyFill="1" applyBorder="1" applyAlignment="1">
      <alignment wrapText="1"/>
    </xf>
    <xf numFmtId="1" fontId="6" fillId="0" borderId="76" xfId="0" applyNumberFormat="1" applyFont="1" applyBorder="1" applyAlignment="1">
      <alignment vertical="center" wrapText="1"/>
    </xf>
    <xf numFmtId="1" fontId="6" fillId="5" borderId="58" xfId="0" applyNumberFormat="1" applyFont="1" applyFill="1" applyBorder="1" applyProtection="1">
      <protection locked="0"/>
    </xf>
    <xf numFmtId="1" fontId="6" fillId="9" borderId="61" xfId="0" applyNumberFormat="1" applyFont="1" applyFill="1" applyBorder="1"/>
    <xf numFmtId="1" fontId="6" fillId="3" borderId="93" xfId="0" applyNumberFormat="1" applyFont="1" applyFill="1" applyBorder="1" applyAlignment="1">
      <alignment vertical="center"/>
    </xf>
    <xf numFmtId="1" fontId="6" fillId="0" borderId="83" xfId="0" applyNumberFormat="1" applyFont="1" applyBorder="1" applyAlignment="1">
      <alignment vertical="center" wrapText="1"/>
    </xf>
    <xf numFmtId="1" fontId="6" fillId="5" borderId="78" xfId="0" applyNumberFormat="1" applyFont="1" applyFill="1" applyBorder="1" applyProtection="1">
      <protection locked="0"/>
    </xf>
    <xf numFmtId="1" fontId="6" fillId="9" borderId="81" xfId="0" applyNumberFormat="1" applyFont="1" applyFill="1" applyBorder="1"/>
    <xf numFmtId="1" fontId="6" fillId="0" borderId="86" xfId="0" applyNumberFormat="1" applyFont="1" applyBorder="1" applyAlignment="1">
      <alignment vertical="center" wrapText="1"/>
    </xf>
    <xf numFmtId="1" fontId="6" fillId="5" borderId="86" xfId="0" applyNumberFormat="1" applyFont="1" applyFill="1" applyBorder="1" applyProtection="1">
      <protection locked="0"/>
    </xf>
    <xf numFmtId="1" fontId="6" fillId="7" borderId="89" xfId="0" applyNumberFormat="1" applyFont="1" applyFill="1" applyBorder="1"/>
    <xf numFmtId="1" fontId="6" fillId="0" borderId="29" xfId="0" applyNumberFormat="1" applyFont="1" applyBorder="1" applyAlignment="1">
      <alignment vertical="center" wrapText="1"/>
    </xf>
    <xf numFmtId="1" fontId="6" fillId="7" borderId="32" xfId="0" applyNumberFormat="1" applyFont="1" applyFill="1" applyBorder="1"/>
    <xf numFmtId="1" fontId="6" fillId="0" borderId="0" xfId="0" applyNumberFormat="1" applyFont="1" applyAlignment="1">
      <alignment wrapText="1"/>
    </xf>
    <xf numFmtId="1" fontId="14" fillId="3" borderId="0" xfId="0" applyNumberFormat="1" applyFont="1" applyFill="1" applyAlignment="1">
      <alignment wrapText="1"/>
    </xf>
    <xf numFmtId="1" fontId="6" fillId="3" borderId="48" xfId="0" applyNumberFormat="1" applyFont="1" applyFill="1" applyBorder="1" applyAlignment="1">
      <alignment wrapText="1"/>
    </xf>
    <xf numFmtId="1" fontId="17" fillId="3" borderId="93" xfId="0" applyNumberFormat="1" applyFont="1" applyFill="1" applyBorder="1" applyAlignment="1">
      <alignment wrapText="1"/>
    </xf>
    <xf numFmtId="1" fontId="6" fillId="0" borderId="110" xfId="0" applyNumberFormat="1" applyFont="1" applyBorder="1" applyAlignment="1">
      <alignment wrapText="1"/>
    </xf>
    <xf numFmtId="1" fontId="17" fillId="2" borderId="93" xfId="0" applyNumberFormat="1" applyFont="1" applyFill="1" applyBorder="1" applyAlignment="1">
      <alignment wrapText="1"/>
    </xf>
    <xf numFmtId="1" fontId="6" fillId="0" borderId="18" xfId="0" applyNumberFormat="1" applyFont="1" applyBorder="1"/>
    <xf numFmtId="1" fontId="8" fillId="2" borderId="93" xfId="0" applyNumberFormat="1" applyFont="1" applyFill="1" applyBorder="1"/>
    <xf numFmtId="1" fontId="16" fillId="0" borderId="93" xfId="0" applyNumberFormat="1" applyFont="1" applyBorder="1"/>
    <xf numFmtId="1" fontId="6" fillId="0" borderId="59" xfId="0" applyNumberFormat="1" applyFont="1" applyBorder="1"/>
    <xf numFmtId="1" fontId="6" fillId="0" borderId="25" xfId="0" applyNumberFormat="1" applyFont="1" applyBorder="1"/>
    <xf numFmtId="1" fontId="18" fillId="2" borderId="0" xfId="0" applyNumberFormat="1" applyFont="1" applyFill="1" applyAlignment="1">
      <alignment wrapText="1"/>
    </xf>
    <xf numFmtId="1" fontId="6" fillId="0" borderId="24" xfId="0" applyNumberFormat="1" applyFont="1" applyBorder="1"/>
    <xf numFmtId="1" fontId="6" fillId="0" borderId="28" xfId="0" applyNumberFormat="1" applyFont="1" applyBorder="1"/>
    <xf numFmtId="1" fontId="6" fillId="0" borderId="79" xfId="0" applyNumberFormat="1" applyFont="1" applyBorder="1"/>
    <xf numFmtId="1" fontId="6" fillId="0" borderId="112" xfId="0" applyNumberFormat="1" applyFont="1" applyBorder="1"/>
    <xf numFmtId="1" fontId="6" fillId="0" borderId="81" xfId="0" applyNumberFormat="1" applyFont="1" applyBorder="1"/>
    <xf numFmtId="1" fontId="6" fillId="0" borderId="30" xfId="0" applyNumberFormat="1" applyFont="1" applyBorder="1"/>
    <xf numFmtId="1" fontId="6" fillId="0" borderId="114" xfId="0" applyNumberFormat="1" applyFont="1" applyBorder="1"/>
    <xf numFmtId="1" fontId="21" fillId="0" borderId="0" xfId="0" applyNumberFormat="1" applyFont="1"/>
    <xf numFmtId="1" fontId="14" fillId="2" borderId="0" xfId="0" applyNumberFormat="1" applyFont="1" applyFill="1" applyAlignment="1">
      <alignment wrapText="1"/>
    </xf>
    <xf numFmtId="1" fontId="21" fillId="3" borderId="0" xfId="0" applyNumberFormat="1" applyFont="1" applyFill="1"/>
    <xf numFmtId="1" fontId="21" fillId="4" borderId="0" xfId="0" applyNumberFormat="1" applyFont="1" applyFill="1" applyProtection="1">
      <protection locked="0"/>
    </xf>
    <xf numFmtId="1" fontId="21" fillId="2" borderId="0" xfId="0" applyNumberFormat="1" applyFont="1" applyFill="1"/>
    <xf numFmtId="1" fontId="22" fillId="2" borderId="0" xfId="0" applyNumberFormat="1" applyFont="1" applyFill="1" applyAlignment="1">
      <alignment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59" xfId="0" applyNumberFormat="1" applyFont="1" applyBorder="1" applyAlignment="1">
      <alignment horizontal="right"/>
    </xf>
    <xf numFmtId="1" fontId="6" fillId="0" borderId="60" xfId="0" applyNumberFormat="1" applyFont="1" applyBorder="1" applyAlignment="1">
      <alignment horizontal="right"/>
    </xf>
    <xf numFmtId="1" fontId="6" fillId="9" borderId="59" xfId="0" applyNumberFormat="1" applyFont="1" applyFill="1" applyBorder="1"/>
    <xf numFmtId="1" fontId="6" fillId="9" borderId="111" xfId="0" applyNumberFormat="1" applyFont="1" applyFill="1" applyBorder="1"/>
    <xf numFmtId="1" fontId="10" fillId="2" borderId="0" xfId="0" applyNumberFormat="1" applyFont="1" applyFill="1" applyAlignment="1">
      <alignment vertical="center"/>
    </xf>
    <xf numFmtId="1" fontId="6" fillId="0" borderId="65" xfId="0" applyNumberFormat="1" applyFont="1" applyBorder="1" applyAlignment="1">
      <alignment horizontal="right"/>
    </xf>
    <xf numFmtId="1" fontId="6" fillId="0" borderId="71" xfId="0" applyNumberFormat="1" applyFont="1" applyBorder="1" applyAlignment="1">
      <alignment horizontal="right"/>
    </xf>
    <xf numFmtId="1" fontId="6" fillId="9" borderId="65" xfId="0" applyNumberFormat="1" applyFont="1" applyFill="1" applyBorder="1"/>
    <xf numFmtId="1" fontId="6" fillId="9" borderId="97" xfId="0" applyNumberFormat="1" applyFont="1" applyFill="1" applyBorder="1"/>
    <xf numFmtId="1" fontId="6" fillId="9" borderId="66" xfId="0" applyNumberFormat="1" applyFont="1" applyFill="1" applyBorder="1"/>
    <xf numFmtId="1" fontId="6" fillId="9" borderId="79" xfId="0" applyNumberFormat="1" applyFont="1" applyFill="1" applyBorder="1"/>
    <xf numFmtId="1" fontId="6" fillId="9" borderId="115" xfId="0" applyNumberFormat="1" applyFont="1" applyFill="1" applyBorder="1"/>
    <xf numFmtId="1" fontId="6" fillId="9" borderId="82" xfId="0" applyNumberFormat="1" applyFont="1" applyFill="1" applyBorder="1"/>
    <xf numFmtId="1" fontId="6" fillId="5" borderId="97" xfId="0" applyNumberFormat="1" applyFont="1" applyFill="1" applyBorder="1" applyProtection="1">
      <protection locked="0"/>
    </xf>
    <xf numFmtId="1" fontId="6" fillId="9" borderId="67" xfId="0" applyNumberFormat="1" applyFont="1" applyFill="1" applyBorder="1"/>
    <xf numFmtId="1" fontId="6" fillId="0" borderId="98" xfId="0" applyNumberFormat="1" applyFont="1" applyBorder="1" applyAlignment="1">
      <alignment horizontal="right"/>
    </xf>
    <xf numFmtId="1" fontId="6" fillId="0" borderId="95" xfId="0" applyNumberFormat="1" applyFont="1" applyBorder="1" applyAlignment="1">
      <alignment horizontal="right"/>
    </xf>
    <xf numFmtId="1" fontId="6" fillId="0" borderId="52" xfId="0" applyNumberFormat="1" applyFont="1" applyBorder="1" applyAlignment="1">
      <alignment horizontal="right"/>
    </xf>
    <xf numFmtId="1" fontId="6" fillId="5" borderId="98" xfId="0" applyNumberFormat="1" applyFont="1" applyFill="1" applyBorder="1" applyProtection="1">
      <protection locked="0"/>
    </xf>
    <xf numFmtId="1" fontId="6" fillId="5" borderId="0" xfId="0" applyNumberFormat="1" applyFont="1" applyFill="1" applyProtection="1">
      <protection locked="0"/>
    </xf>
    <xf numFmtId="1" fontId="6" fillId="5" borderId="52" xfId="0" applyNumberFormat="1" applyFont="1" applyFill="1" applyBorder="1" applyProtection="1">
      <protection locked="0"/>
    </xf>
    <xf numFmtId="1" fontId="6" fillId="0" borderId="54" xfId="0" applyNumberFormat="1" applyFont="1" applyBorder="1" applyAlignment="1">
      <alignment vertical="center" wrapText="1"/>
    </xf>
    <xf numFmtId="1" fontId="6" fillId="5" borderId="111" xfId="0" applyNumberFormat="1" applyFont="1" applyFill="1" applyBorder="1" applyProtection="1">
      <protection locked="0"/>
    </xf>
    <xf numFmtId="1" fontId="6" fillId="0" borderId="65" xfId="0" applyNumberFormat="1" applyFont="1" applyBorder="1" applyAlignment="1">
      <alignment vertical="center" wrapText="1"/>
    </xf>
    <xf numFmtId="1" fontId="6" fillId="0" borderId="81" xfId="0" applyNumberFormat="1" applyFont="1" applyBorder="1" applyAlignment="1">
      <alignment horizontal="right" wrapText="1"/>
    </xf>
    <xf numFmtId="1" fontId="6" fillId="5" borderId="115" xfId="0" applyNumberFormat="1" applyFont="1" applyFill="1" applyBorder="1" applyProtection="1">
      <protection locked="0"/>
    </xf>
    <xf numFmtId="1" fontId="6" fillId="5" borderId="113" xfId="0" applyNumberFormat="1" applyFont="1" applyFill="1" applyBorder="1" applyProtection="1">
      <protection locked="0"/>
    </xf>
    <xf numFmtId="1" fontId="6" fillId="0" borderId="11" xfId="0" applyNumberFormat="1" applyFont="1" applyBorder="1" applyAlignment="1">
      <alignment wrapText="1"/>
    </xf>
    <xf numFmtId="1" fontId="17" fillId="0" borderId="11" xfId="0" applyNumberFormat="1" applyFont="1" applyBorder="1" applyAlignment="1">
      <alignment wrapText="1"/>
    </xf>
    <xf numFmtId="1" fontId="17" fillId="2" borderId="116" xfId="0" applyNumberFormat="1" applyFont="1" applyFill="1" applyBorder="1" applyAlignment="1">
      <alignment wrapText="1"/>
    </xf>
    <xf numFmtId="1" fontId="17" fillId="0" borderId="117" xfId="0" applyNumberFormat="1" applyFont="1" applyBorder="1" applyAlignment="1">
      <alignment wrapText="1"/>
    </xf>
    <xf numFmtId="1" fontId="17" fillId="0" borderId="116" xfId="0" applyNumberFormat="1" applyFont="1" applyBorder="1" applyAlignment="1">
      <alignment wrapText="1"/>
    </xf>
    <xf numFmtId="1" fontId="6" fillId="0" borderId="116" xfId="0" applyNumberFormat="1" applyFont="1" applyBorder="1" applyAlignment="1">
      <alignment wrapText="1"/>
    </xf>
    <xf numFmtId="1" fontId="6" fillId="0" borderId="118" xfId="0" applyNumberFormat="1" applyFont="1" applyBorder="1" applyAlignment="1">
      <alignment wrapText="1"/>
    </xf>
    <xf numFmtId="1" fontId="6" fillId="0" borderId="3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6" fillId="0" borderId="2" xfId="0" applyNumberFormat="1" applyFont="1" applyBorder="1" applyAlignment="1">
      <alignment wrapText="1"/>
    </xf>
    <xf numFmtId="1" fontId="6" fillId="3" borderId="4" xfId="0" applyNumberFormat="1" applyFont="1" applyFill="1" applyBorder="1" applyAlignment="1">
      <alignment wrapText="1"/>
    </xf>
    <xf numFmtId="1" fontId="6" fillId="3" borderId="2" xfId="0" applyNumberFormat="1" applyFont="1" applyFill="1" applyBorder="1" applyAlignment="1">
      <alignment wrapText="1"/>
    </xf>
    <xf numFmtId="1" fontId="6" fillId="3" borderId="18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1" fontId="0" fillId="3" borderId="22" xfId="0" applyNumberFormat="1" applyFill="1" applyBorder="1"/>
    <xf numFmtId="1" fontId="6" fillId="0" borderId="60" xfId="0" applyNumberFormat="1" applyFont="1" applyBorder="1"/>
    <xf numFmtId="1" fontId="6" fillId="0" borderId="75" xfId="0" applyNumberFormat="1" applyFont="1" applyBorder="1"/>
    <xf numFmtId="1" fontId="6" fillId="5" borderId="25" xfId="0" applyNumberFormat="1" applyFont="1" applyFill="1" applyBorder="1" applyProtection="1">
      <protection locked="0"/>
    </xf>
    <xf numFmtId="1" fontId="6" fillId="8" borderId="111" xfId="0" applyNumberFormat="1" applyFont="1" applyFill="1" applyBorder="1" applyProtection="1">
      <protection locked="0"/>
    </xf>
    <xf numFmtId="1" fontId="6" fillId="8" borderId="75" xfId="0" applyNumberFormat="1" applyFont="1" applyFill="1" applyBorder="1" applyProtection="1">
      <protection locked="0"/>
    </xf>
    <xf numFmtId="1" fontId="6" fillId="0" borderId="64" xfId="0" applyNumberFormat="1" applyFont="1" applyBorder="1"/>
    <xf numFmtId="1" fontId="6" fillId="0" borderId="27" xfId="0" applyNumberFormat="1" applyFont="1" applyBorder="1"/>
    <xf numFmtId="1" fontId="6" fillId="8" borderId="97" xfId="0" applyNumberFormat="1" applyFont="1" applyFill="1" applyBorder="1" applyProtection="1">
      <protection locked="0"/>
    </xf>
    <xf numFmtId="1" fontId="6" fillId="8" borderId="66" xfId="0" applyNumberFormat="1" applyFont="1" applyFill="1" applyBorder="1" applyProtection="1">
      <protection locked="0"/>
    </xf>
    <xf numFmtId="1" fontId="6" fillId="0" borderId="65" xfId="0" applyNumberFormat="1" applyFont="1" applyBorder="1"/>
    <xf numFmtId="1" fontId="6" fillId="0" borderId="71" xfId="0" applyNumberFormat="1" applyFont="1" applyBorder="1"/>
    <xf numFmtId="1" fontId="6" fillId="0" borderId="66" xfId="0" applyNumberFormat="1" applyFont="1" applyBorder="1"/>
    <xf numFmtId="1" fontId="6" fillId="0" borderId="72" xfId="0" applyNumberFormat="1" applyFont="1" applyBorder="1"/>
    <xf numFmtId="1" fontId="6" fillId="0" borderId="34" xfId="0" applyNumberFormat="1" applyFont="1" applyBorder="1"/>
    <xf numFmtId="1" fontId="6" fillId="5" borderId="114" xfId="0" applyNumberFormat="1" applyFont="1" applyFill="1" applyBorder="1" applyProtection="1">
      <protection locked="0"/>
    </xf>
    <xf numFmtId="1" fontId="6" fillId="8" borderId="113" xfId="0" applyNumberFormat="1" applyFont="1" applyFill="1" applyBorder="1" applyProtection="1">
      <protection locked="0"/>
    </xf>
    <xf numFmtId="1" fontId="6" fillId="0" borderId="80" xfId="0" applyNumberFormat="1" applyFont="1" applyBorder="1"/>
    <xf numFmtId="1" fontId="6" fillId="0" borderId="82" xfId="0" applyNumberFormat="1" applyFont="1" applyBorder="1"/>
    <xf numFmtId="1" fontId="6" fillId="5" borderId="112" xfId="0" applyNumberFormat="1" applyFont="1" applyFill="1" applyBorder="1" applyProtection="1">
      <protection locked="0"/>
    </xf>
    <xf numFmtId="1" fontId="6" fillId="8" borderId="115" xfId="0" applyNumberFormat="1" applyFont="1" applyFill="1" applyBorder="1" applyProtection="1">
      <protection locked="0"/>
    </xf>
    <xf numFmtId="1" fontId="6" fillId="8" borderId="82" xfId="0" applyNumberFormat="1" applyFont="1" applyFill="1" applyBorder="1" applyProtection="1">
      <protection locked="0"/>
    </xf>
    <xf numFmtId="1" fontId="6" fillId="0" borderId="17" xfId="0" applyNumberFormat="1" applyFont="1" applyBorder="1" applyAlignment="1">
      <alignment vertical="center"/>
    </xf>
    <xf numFmtId="1" fontId="6" fillId="0" borderId="55" xfId="0" applyNumberFormat="1" applyFont="1" applyBorder="1" applyAlignment="1">
      <alignment vertical="center"/>
    </xf>
    <xf numFmtId="1" fontId="6" fillId="0" borderId="19" xfId="0" applyNumberFormat="1" applyFont="1" applyBorder="1" applyAlignment="1">
      <alignment vertical="center"/>
    </xf>
    <xf numFmtId="1" fontId="6" fillId="0" borderId="119" xfId="0" applyNumberFormat="1" applyFont="1" applyBorder="1" applyAlignment="1">
      <alignment vertical="center"/>
    </xf>
    <xf numFmtId="1" fontId="6" fillId="0" borderId="12" xfId="0" applyNumberFormat="1" applyFont="1" applyBorder="1" applyAlignment="1">
      <alignment vertical="center"/>
    </xf>
    <xf numFmtId="1" fontId="6" fillId="3" borderId="119" xfId="0" applyNumberFormat="1" applyFont="1" applyFill="1" applyBorder="1" applyAlignment="1">
      <alignment vertical="center"/>
    </xf>
    <xf numFmtId="1" fontId="6" fillId="3" borderId="12" xfId="0" applyNumberFormat="1" applyFont="1" applyFill="1" applyBorder="1" applyAlignment="1">
      <alignment vertical="center"/>
    </xf>
    <xf numFmtId="1" fontId="6" fillId="0" borderId="87" xfId="0" applyNumberFormat="1" applyFont="1" applyBorder="1"/>
    <xf numFmtId="1" fontId="6" fillId="0" borderId="88" xfId="0" applyNumberFormat="1" applyFont="1" applyBorder="1"/>
    <xf numFmtId="1" fontId="6" fillId="0" borderId="90" xfId="0" applyNumberFormat="1" applyFont="1" applyBorder="1"/>
    <xf numFmtId="1" fontId="6" fillId="5" borderId="120" xfId="0" applyNumberFormat="1" applyFont="1" applyFill="1" applyBorder="1" applyProtection="1">
      <protection locked="0"/>
    </xf>
    <xf numFmtId="1" fontId="6" fillId="5" borderId="121" xfId="0" applyNumberFormat="1" applyFont="1" applyFill="1" applyBorder="1" applyProtection="1">
      <protection locked="0"/>
    </xf>
    <xf numFmtId="1" fontId="6" fillId="8" borderId="121" xfId="0" applyNumberFormat="1" applyFont="1" applyFill="1" applyBorder="1" applyProtection="1">
      <protection locked="0"/>
    </xf>
    <xf numFmtId="1" fontId="6" fillId="8" borderId="90" xfId="0" applyNumberFormat="1" applyFont="1" applyFill="1" applyBorder="1" applyProtection="1">
      <protection locked="0"/>
    </xf>
    <xf numFmtId="1" fontId="6" fillId="5" borderId="122" xfId="0" applyNumberFormat="1" applyFont="1" applyFill="1" applyBorder="1" applyProtection="1">
      <protection locked="0"/>
    </xf>
    <xf numFmtId="1" fontId="6" fillId="8" borderId="122" xfId="0" applyNumberFormat="1" applyFont="1" applyFill="1" applyBorder="1" applyProtection="1">
      <protection locked="0"/>
    </xf>
    <xf numFmtId="1" fontId="6" fillId="8" borderId="27" xfId="0" applyNumberFormat="1" applyFont="1" applyFill="1" applyBorder="1" applyProtection="1">
      <protection locked="0"/>
    </xf>
    <xf numFmtId="1" fontId="6" fillId="0" borderId="98" xfId="0" applyNumberFormat="1" applyFont="1" applyBorder="1"/>
    <xf numFmtId="1" fontId="6" fillId="0" borderId="95" xfId="0" applyNumberFormat="1" applyFont="1" applyBorder="1"/>
    <xf numFmtId="1" fontId="6" fillId="0" borderId="123" xfId="0" applyNumberFormat="1" applyFont="1" applyBorder="1"/>
    <xf numFmtId="1" fontId="6" fillId="5" borderId="124" xfId="0" applyNumberFormat="1" applyFont="1" applyFill="1" applyBorder="1" applyProtection="1">
      <protection locked="0"/>
    </xf>
    <xf numFmtId="1" fontId="6" fillId="5" borderId="123" xfId="0" applyNumberFormat="1" applyFont="1" applyFill="1" applyBorder="1" applyProtection="1">
      <protection locked="0"/>
    </xf>
    <xf numFmtId="1" fontId="6" fillId="5" borderId="22" xfId="0" applyNumberFormat="1" applyFont="1" applyFill="1" applyBorder="1" applyProtection="1">
      <protection locked="0"/>
    </xf>
    <xf numFmtId="1" fontId="6" fillId="8" borderId="0" xfId="0" applyNumberFormat="1" applyFont="1" applyFill="1" applyProtection="1">
      <protection locked="0"/>
    </xf>
    <xf numFmtId="1" fontId="6" fillId="8" borderId="123" xfId="0" applyNumberFormat="1" applyFont="1" applyFill="1" applyBorder="1" applyProtection="1">
      <protection locked="0"/>
    </xf>
    <xf numFmtId="1" fontId="6" fillId="0" borderId="105" xfId="0" applyNumberFormat="1" applyFont="1" applyBorder="1"/>
    <xf numFmtId="1" fontId="6" fillId="0" borderId="106" xfId="0" applyNumberFormat="1" applyFont="1" applyBorder="1"/>
    <xf numFmtId="1" fontId="6" fillId="0" borderId="107" xfId="0" applyNumberFormat="1" applyFont="1" applyBorder="1"/>
    <xf numFmtId="1" fontId="6" fillId="5" borderId="31" xfId="0" applyNumberFormat="1" applyFont="1" applyFill="1" applyBorder="1" applyProtection="1">
      <protection locked="0"/>
    </xf>
    <xf numFmtId="1" fontId="6" fillId="5" borderId="16" xfId="0" applyNumberFormat="1" applyFont="1" applyFill="1" applyBorder="1" applyProtection="1">
      <protection locked="0"/>
    </xf>
    <xf numFmtId="1" fontId="6" fillId="8" borderId="2" xfId="0" applyNumberFormat="1" applyFont="1" applyFill="1" applyBorder="1" applyProtection="1">
      <protection locked="0"/>
    </xf>
    <xf numFmtId="1" fontId="6" fillId="8" borderId="107" xfId="0" applyNumberFormat="1" applyFont="1" applyFill="1" applyBorder="1" applyProtection="1">
      <protection locked="0"/>
    </xf>
    <xf numFmtId="1" fontId="6" fillId="3" borderId="17" xfId="0" applyNumberFormat="1" applyFont="1" applyFill="1" applyBorder="1" applyAlignment="1">
      <alignment vertical="center"/>
    </xf>
    <xf numFmtId="1" fontId="13" fillId="2" borderId="2" xfId="0" applyNumberFormat="1" applyFont="1" applyFill="1" applyBorder="1"/>
    <xf numFmtId="1" fontId="4" fillId="0" borderId="2" xfId="0" applyNumberFormat="1" applyFont="1" applyBorder="1"/>
    <xf numFmtId="1" fontId="4" fillId="0" borderId="0" xfId="0" applyNumberFormat="1" applyFont="1"/>
    <xf numFmtId="1" fontId="4" fillId="2" borderId="0" xfId="0" applyNumberFormat="1" applyFont="1" applyFill="1" applyAlignment="1">
      <alignment wrapText="1"/>
    </xf>
    <xf numFmtId="1" fontId="4" fillId="3" borderId="0" xfId="0" applyNumberFormat="1" applyFont="1" applyFill="1" applyAlignment="1">
      <alignment wrapText="1"/>
    </xf>
    <xf numFmtId="1" fontId="4" fillId="0" borderId="54" xfId="0" applyNumberFormat="1" applyFont="1" applyBorder="1" applyAlignment="1">
      <alignment horizontal="center" vertical="center" wrapText="1"/>
    </xf>
    <xf numFmtId="1" fontId="4" fillId="0" borderId="56" xfId="0" applyNumberFormat="1" applyFont="1" applyBorder="1" applyAlignment="1">
      <alignment horizontal="center" vertical="center"/>
    </xf>
    <xf numFmtId="1" fontId="4" fillId="0" borderId="52" xfId="0" applyNumberFormat="1" applyFont="1" applyBorder="1" applyAlignment="1">
      <alignment horizontal="center" vertical="center"/>
    </xf>
    <xf numFmtId="1" fontId="4" fillId="0" borderId="54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106" xfId="0" applyNumberFormat="1" applyFont="1" applyBorder="1" applyAlignment="1">
      <alignment horizontal="center" vertical="center" wrapText="1"/>
    </xf>
    <xf numFmtId="1" fontId="4" fillId="0" borderId="55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3" borderId="17" xfId="0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4" fillId="3" borderId="18" xfId="0" applyNumberFormat="1" applyFont="1" applyFill="1" applyBorder="1" applyAlignment="1">
      <alignment horizontal="center" vertical="center" wrapText="1"/>
    </xf>
    <xf numFmtId="1" fontId="4" fillId="0" borderId="76" xfId="0" applyNumberFormat="1" applyFont="1" applyBorder="1"/>
    <xf numFmtId="1" fontId="4" fillId="5" borderId="25" xfId="0" applyNumberFormat="1" applyFont="1" applyFill="1" applyBorder="1" applyProtection="1">
      <protection locked="0"/>
    </xf>
    <xf numFmtId="1" fontId="4" fillId="5" borderId="75" xfId="0" applyNumberFormat="1" applyFont="1" applyFill="1" applyBorder="1" applyProtection="1">
      <protection locked="0"/>
    </xf>
    <xf numFmtId="1" fontId="4" fillId="5" borderId="59" xfId="0" applyNumberFormat="1" applyFont="1" applyFill="1" applyBorder="1" applyProtection="1">
      <protection locked="0"/>
    </xf>
    <xf numFmtId="1" fontId="4" fillId="5" borderId="60" xfId="0" applyNumberFormat="1" applyFont="1" applyFill="1" applyBorder="1" applyProtection="1">
      <protection locked="0"/>
    </xf>
    <xf numFmtId="1" fontId="4" fillId="8" borderId="59" xfId="0" applyNumberFormat="1" applyFont="1" applyFill="1" applyBorder="1" applyProtection="1">
      <protection locked="0"/>
    </xf>
    <xf numFmtId="1" fontId="4" fillId="8" borderId="75" xfId="0" applyNumberFormat="1" applyFont="1" applyFill="1" applyBorder="1" applyProtection="1">
      <protection locked="0"/>
    </xf>
    <xf numFmtId="1" fontId="4" fillId="8" borderId="25" xfId="0" applyNumberFormat="1" applyFont="1" applyFill="1" applyBorder="1" applyProtection="1">
      <protection locked="0"/>
    </xf>
    <xf numFmtId="1" fontId="4" fillId="0" borderId="67" xfId="0" applyNumberFormat="1" applyFont="1" applyBorder="1"/>
    <xf numFmtId="1" fontId="4" fillId="5" borderId="99" xfId="0" applyNumberFormat="1" applyFont="1" applyFill="1" applyBorder="1" applyProtection="1">
      <protection locked="0"/>
    </xf>
    <xf numFmtId="1" fontId="4" fillId="5" borderId="66" xfId="0" applyNumberFormat="1" applyFont="1" applyFill="1" applyBorder="1" applyProtection="1">
      <protection locked="0"/>
    </xf>
    <xf numFmtId="1" fontId="4" fillId="5" borderId="65" xfId="0" applyNumberFormat="1" applyFont="1" applyFill="1" applyBorder="1" applyProtection="1">
      <protection locked="0"/>
    </xf>
    <xf numFmtId="1" fontId="4" fillId="5" borderId="71" xfId="0" applyNumberFormat="1" applyFont="1" applyFill="1" applyBorder="1" applyProtection="1">
      <protection locked="0"/>
    </xf>
    <xf numFmtId="1" fontId="4" fillId="8" borderId="65" xfId="0" applyNumberFormat="1" applyFont="1" applyFill="1" applyBorder="1" applyProtection="1">
      <protection locked="0"/>
    </xf>
    <xf numFmtId="1" fontId="4" fillId="8" borderId="66" xfId="0" applyNumberFormat="1" applyFont="1" applyFill="1" applyBorder="1" applyProtection="1">
      <protection locked="0"/>
    </xf>
    <xf numFmtId="1" fontId="4" fillId="8" borderId="99" xfId="0" applyNumberFormat="1" applyFont="1" applyFill="1" applyBorder="1" applyProtection="1">
      <protection locked="0"/>
    </xf>
    <xf numFmtId="1" fontId="4" fillId="0" borderId="73" xfId="0" applyNumberFormat="1" applyFont="1" applyBorder="1" applyAlignment="1">
      <alignment horizontal="left"/>
    </xf>
    <xf numFmtId="1" fontId="6" fillId="0" borderId="16" xfId="0" applyNumberFormat="1" applyFont="1" applyBorder="1"/>
    <xf numFmtId="1" fontId="4" fillId="5" borderId="114" xfId="0" applyNumberFormat="1" applyFont="1" applyFill="1" applyBorder="1" applyProtection="1">
      <protection locked="0"/>
    </xf>
    <xf numFmtId="1" fontId="4" fillId="5" borderId="34" xfId="0" applyNumberFormat="1" applyFont="1" applyFill="1" applyBorder="1" applyProtection="1">
      <protection locked="0"/>
    </xf>
    <xf numFmtId="1" fontId="4" fillId="5" borderId="30" xfId="0" applyNumberFormat="1" applyFont="1" applyFill="1" applyBorder="1" applyProtection="1">
      <protection locked="0"/>
    </xf>
    <xf numFmtId="1" fontId="4" fillId="5" borderId="72" xfId="0" applyNumberFormat="1" applyFont="1" applyFill="1" applyBorder="1" applyProtection="1">
      <protection locked="0"/>
    </xf>
    <xf numFmtId="1" fontId="4" fillId="8" borderId="30" xfId="0" applyNumberFormat="1" applyFont="1" applyFill="1" applyBorder="1" applyProtection="1">
      <protection locked="0"/>
    </xf>
    <xf numFmtId="1" fontId="4" fillId="8" borderId="34" xfId="0" applyNumberFormat="1" applyFont="1" applyFill="1" applyBorder="1" applyProtection="1">
      <protection locked="0"/>
    </xf>
    <xf numFmtId="1" fontId="4" fillId="8" borderId="114" xfId="0" applyNumberFormat="1" applyFont="1" applyFill="1" applyBorder="1" applyProtection="1">
      <protection locked="0"/>
    </xf>
    <xf numFmtId="1" fontId="6" fillId="0" borderId="56" xfId="0" applyNumberFormat="1" applyFont="1" applyBorder="1" applyAlignment="1">
      <alignment horizontal="center" vertical="center"/>
    </xf>
    <xf numFmtId="1" fontId="6" fillId="0" borderId="52" xfId="0" applyNumberFormat="1" applyFont="1" applyBorder="1" applyAlignment="1">
      <alignment horizontal="center" vertical="center"/>
    </xf>
    <xf numFmtId="1" fontId="6" fillId="0" borderId="54" xfId="0" applyNumberFormat="1" applyFont="1" applyBorder="1" applyAlignment="1">
      <alignment horizontal="center" vertical="center"/>
    </xf>
    <xf numFmtId="1" fontId="6" fillId="0" borderId="76" xfId="0" applyNumberFormat="1" applyFont="1" applyBorder="1"/>
    <xf numFmtId="1" fontId="6" fillId="5" borderId="125" xfId="0" applyNumberFormat="1" applyFont="1" applyFill="1" applyBorder="1" applyProtection="1">
      <protection locked="0"/>
    </xf>
    <xf numFmtId="1" fontId="6" fillId="0" borderId="70" xfId="0" applyNumberFormat="1" applyFont="1" applyBorder="1"/>
    <xf numFmtId="1" fontId="6" fillId="0" borderId="52" xfId="0" applyNumberFormat="1" applyFont="1" applyBorder="1"/>
    <xf numFmtId="1" fontId="6" fillId="5" borderId="126" xfId="0" applyNumberFormat="1" applyFont="1" applyFill="1" applyBorder="1" applyProtection="1">
      <protection locked="0"/>
    </xf>
    <xf numFmtId="1" fontId="6" fillId="0" borderId="29" xfId="0" applyNumberFormat="1" applyFont="1" applyBorder="1" applyAlignment="1">
      <alignment wrapText="1"/>
    </xf>
    <xf numFmtId="1" fontId="6" fillId="0" borderId="79" xfId="0" applyNumberFormat="1" applyFont="1" applyBorder="1" applyAlignment="1">
      <alignment wrapText="1"/>
    </xf>
    <xf numFmtId="1" fontId="6" fillId="5" borderId="127" xfId="0" applyNumberFormat="1" applyFont="1" applyFill="1" applyBorder="1" applyProtection="1">
      <protection locked="0"/>
    </xf>
    <xf numFmtId="1" fontId="6" fillId="0" borderId="58" xfId="0" applyNumberFormat="1" applyFont="1" applyBorder="1"/>
    <xf numFmtId="1" fontId="6" fillId="0" borderId="69" xfId="0" applyNumberFormat="1" applyFont="1" applyBorder="1"/>
    <xf numFmtId="1" fontId="6" fillId="0" borderId="29" xfId="0" applyNumberFormat="1" applyFont="1" applyBorder="1"/>
    <xf numFmtId="1" fontId="6" fillId="5" borderId="128" xfId="0" applyNumberFormat="1" applyFont="1" applyFill="1" applyBorder="1" applyProtection="1">
      <protection locked="0"/>
    </xf>
    <xf numFmtId="1" fontId="6" fillId="0" borderId="9" xfId="0" applyNumberFormat="1" applyFont="1" applyBorder="1" applyAlignment="1">
      <alignment horizontal="center" vertical="center"/>
    </xf>
    <xf numFmtId="1" fontId="6" fillId="0" borderId="105" xfId="0" applyNumberFormat="1" applyFont="1" applyBorder="1" applyAlignment="1">
      <alignment wrapText="1"/>
    </xf>
    <xf numFmtId="1" fontId="6" fillId="0" borderId="55" xfId="0" applyNumberFormat="1" applyFont="1" applyBorder="1"/>
    <xf numFmtId="1" fontId="6" fillId="0" borderId="11" xfId="0" applyNumberFormat="1" applyFont="1" applyBorder="1"/>
    <xf numFmtId="1" fontId="0" fillId="2" borderId="93" xfId="0" applyNumberFormat="1" applyFill="1" applyBorder="1"/>
    <xf numFmtId="1" fontId="13" fillId="0" borderId="0" xfId="0" applyNumberFormat="1" applyFont="1"/>
    <xf numFmtId="1" fontId="2" fillId="0" borderId="0" xfId="0" applyNumberFormat="1" applyFont="1"/>
    <xf numFmtId="1" fontId="23" fillId="2" borderId="0" xfId="0" applyNumberFormat="1" applyFont="1" applyFill="1"/>
    <xf numFmtId="1" fontId="6" fillId="0" borderId="69" xfId="0" applyNumberFormat="1" applyFont="1" applyBorder="1" applyAlignment="1">
      <alignment horizontal="right" wrapText="1"/>
    </xf>
    <xf numFmtId="1" fontId="6" fillId="0" borderId="54" xfId="4" applyNumberFormat="1" applyFont="1" applyBorder="1" applyAlignment="1" applyProtection="1">
      <alignment horizontal="center" vertical="center"/>
      <protection hidden="1"/>
    </xf>
    <xf numFmtId="1" fontId="6" fillId="0" borderId="56" xfId="2" applyNumberFormat="1" applyFont="1" applyBorder="1" applyAlignment="1">
      <alignment horizontal="center" vertical="center" wrapText="1"/>
    </xf>
    <xf numFmtId="1" fontId="6" fillId="0" borderId="9" xfId="2" applyNumberFormat="1" applyFont="1" applyBorder="1" applyAlignment="1">
      <alignment horizontal="center" vertical="center" wrapText="1"/>
    </xf>
    <xf numFmtId="1" fontId="6" fillId="0" borderId="17" xfId="2" applyNumberFormat="1" applyFont="1" applyBorder="1" applyAlignment="1">
      <alignment horizontal="center" vertical="center" wrapText="1"/>
    </xf>
    <xf numFmtId="1" fontId="6" fillId="0" borderId="19" xfId="2" applyNumberFormat="1" applyFont="1" applyBorder="1" applyAlignment="1">
      <alignment horizontal="center" vertical="center" wrapText="1"/>
    </xf>
    <xf numFmtId="1" fontId="6" fillId="0" borderId="58" xfId="2" applyNumberFormat="1" applyFont="1" applyBorder="1"/>
    <xf numFmtId="1" fontId="6" fillId="0" borderId="59" xfId="2" applyNumberFormat="1" applyFont="1" applyBorder="1"/>
    <xf numFmtId="1" fontId="6" fillId="0" borderId="60" xfId="2" applyNumberFormat="1" applyFont="1" applyBorder="1"/>
    <xf numFmtId="1" fontId="6" fillId="0" borderId="61" xfId="2" applyNumberFormat="1" applyFont="1" applyBorder="1"/>
    <xf numFmtId="1" fontId="6" fillId="5" borderId="59" xfId="2" applyNumberFormat="1" applyFont="1" applyFill="1" applyBorder="1" applyProtection="1">
      <protection locked="0"/>
    </xf>
    <xf numFmtId="1" fontId="6" fillId="5" borderId="25" xfId="2" applyNumberFormat="1" applyFont="1" applyFill="1" applyBorder="1" applyProtection="1">
      <protection locked="0"/>
    </xf>
    <xf numFmtId="1" fontId="6" fillId="5" borderId="61" xfId="2" applyNumberFormat="1" applyFont="1" applyFill="1" applyBorder="1" applyProtection="1">
      <protection locked="0"/>
    </xf>
    <xf numFmtId="1" fontId="6" fillId="0" borderId="29" xfId="2" applyNumberFormat="1" applyFont="1" applyBorder="1"/>
    <xf numFmtId="1" fontId="6" fillId="0" borderId="65" xfId="2" applyNumberFormat="1" applyFont="1" applyBorder="1"/>
    <xf numFmtId="1" fontId="6" fillId="0" borderId="71" xfId="2" applyNumberFormat="1" applyFont="1" applyBorder="1"/>
    <xf numFmtId="1" fontId="6" fillId="0" borderId="69" xfId="2" applyNumberFormat="1" applyFont="1" applyBorder="1"/>
    <xf numFmtId="1" fontId="6" fillId="5" borderId="30" xfId="2" applyNumberFormat="1" applyFont="1" applyFill="1" applyBorder="1" applyProtection="1">
      <protection locked="0"/>
    </xf>
    <xf numFmtId="1" fontId="6" fillId="5" borderId="99" xfId="2" applyNumberFormat="1" applyFont="1" applyFill="1" applyBorder="1" applyProtection="1">
      <protection locked="0"/>
    </xf>
    <xf numFmtId="1" fontId="6" fillId="5" borderId="32" xfId="2" applyNumberFormat="1" applyFont="1" applyFill="1" applyBorder="1" applyProtection="1">
      <protection locked="0"/>
    </xf>
    <xf numFmtId="1" fontId="6" fillId="0" borderId="17" xfId="2" applyNumberFormat="1" applyFont="1" applyBorder="1"/>
    <xf numFmtId="1" fontId="6" fillId="0" borderId="55" xfId="2" applyNumberFormat="1" applyFont="1" applyBorder="1"/>
    <xf numFmtId="1" fontId="6" fillId="0" borderId="12" xfId="2" applyNumberFormat="1" applyFont="1" applyBorder="1"/>
    <xf numFmtId="1" fontId="6" fillId="0" borderId="19" xfId="2" applyNumberFormat="1" applyFont="1" applyBorder="1"/>
    <xf numFmtId="1" fontId="4" fillId="0" borderId="54" xfId="4" applyNumberFormat="1" applyFont="1" applyBorder="1" applyAlignment="1" applyProtection="1">
      <alignment horizontal="center" vertical="center"/>
      <protection hidden="1"/>
    </xf>
    <xf numFmtId="1" fontId="4" fillId="0" borderId="56" xfId="2" applyNumberFormat="1" applyFont="1" applyBorder="1" applyAlignment="1">
      <alignment horizontal="center" vertical="center" wrapText="1"/>
    </xf>
    <xf numFmtId="1" fontId="4" fillId="0" borderId="9" xfId="2" applyNumberFormat="1" applyFont="1" applyBorder="1" applyAlignment="1">
      <alignment horizontal="center" vertical="center" wrapText="1"/>
    </xf>
    <xf numFmtId="1" fontId="4" fillId="0" borderId="17" xfId="2" applyNumberFormat="1" applyFont="1" applyBorder="1" applyAlignment="1">
      <alignment horizontal="center" vertical="center" wrapText="1"/>
    </xf>
    <xf numFmtId="1" fontId="4" fillId="0" borderId="19" xfId="2" applyNumberFormat="1" applyFont="1" applyBorder="1" applyAlignment="1">
      <alignment horizontal="center" vertical="center" wrapText="1"/>
    </xf>
    <xf numFmtId="1" fontId="4" fillId="0" borderId="18" xfId="2" applyNumberFormat="1" applyFont="1" applyBorder="1" applyAlignment="1">
      <alignment horizontal="center" vertical="center" wrapText="1"/>
    </xf>
    <xf numFmtId="1" fontId="0" fillId="10" borderId="0" xfId="0" applyNumberFormat="1" applyFill="1"/>
    <xf numFmtId="1" fontId="4" fillId="0" borderId="17" xfId="2" applyNumberFormat="1" applyFont="1" applyBorder="1"/>
    <xf numFmtId="1" fontId="4" fillId="0" borderId="55" xfId="2" applyNumberFormat="1" applyFont="1" applyBorder="1"/>
    <xf numFmtId="1" fontId="4" fillId="0" borderId="12" xfId="2" applyNumberFormat="1" applyFont="1" applyBorder="1"/>
    <xf numFmtId="1" fontId="4" fillId="5" borderId="17" xfId="2" applyNumberFormat="1" applyFont="1" applyFill="1" applyBorder="1" applyProtection="1">
      <protection locked="0"/>
    </xf>
    <xf numFmtId="1" fontId="4" fillId="5" borderId="18" xfId="2" applyNumberFormat="1" applyFont="1" applyFill="1" applyBorder="1" applyProtection="1">
      <protection locked="0"/>
    </xf>
    <xf numFmtId="1" fontId="4" fillId="5" borderId="12" xfId="2" applyNumberFormat="1" applyFont="1" applyFill="1" applyBorder="1" applyProtection="1">
      <protection locked="0"/>
    </xf>
    <xf numFmtId="1" fontId="4" fillId="5" borderId="6" xfId="2" applyNumberFormat="1" applyFont="1" applyFill="1" applyBorder="1" applyProtection="1">
      <protection locked="0"/>
    </xf>
    <xf numFmtId="1" fontId="4" fillId="5" borderId="59" xfId="2" applyNumberFormat="1" applyFont="1" applyFill="1" applyBorder="1" applyProtection="1">
      <protection locked="0"/>
    </xf>
    <xf numFmtId="1" fontId="4" fillId="5" borderId="61" xfId="2" applyNumberFormat="1" applyFont="1" applyFill="1" applyBorder="1" applyProtection="1">
      <protection locked="0"/>
    </xf>
    <xf numFmtId="1" fontId="4" fillId="5" borderId="65" xfId="2" applyNumberFormat="1" applyFont="1" applyFill="1" applyBorder="1" applyProtection="1">
      <protection locked="0"/>
    </xf>
    <xf numFmtId="1" fontId="4" fillId="5" borderId="69" xfId="2" applyNumberFormat="1" applyFont="1" applyFill="1" applyBorder="1" applyProtection="1">
      <protection locked="0"/>
    </xf>
    <xf numFmtId="1" fontId="4" fillId="5" borderId="105" xfId="2" applyNumberFormat="1" applyFont="1" applyFill="1" applyBorder="1" applyProtection="1">
      <protection locked="0"/>
    </xf>
    <xf numFmtId="1" fontId="4" fillId="5" borderId="16" xfId="2" applyNumberFormat="1" applyFont="1" applyFill="1" applyBorder="1" applyProtection="1">
      <protection locked="0"/>
    </xf>
    <xf numFmtId="1" fontId="0" fillId="11" borderId="0" xfId="0" applyNumberFormat="1" applyFill="1"/>
    <xf numFmtId="1" fontId="0" fillId="11" borderId="0" xfId="0" applyNumberFormat="1" applyFill="1" applyProtection="1">
      <protection locked="0"/>
    </xf>
    <xf numFmtId="1" fontId="6" fillId="0" borderId="130" xfId="0" applyNumberFormat="1" applyFont="1" applyBorder="1" applyAlignment="1">
      <alignment vertical="center" wrapText="1"/>
    </xf>
    <xf numFmtId="1" fontId="6" fillId="0" borderId="131" xfId="0" applyNumberFormat="1" applyFont="1" applyBorder="1" applyAlignment="1">
      <alignment horizontal="center" vertical="center" wrapText="1"/>
    </xf>
    <xf numFmtId="1" fontId="6" fillId="0" borderId="131" xfId="0" applyNumberFormat="1" applyFont="1" applyBorder="1" applyProtection="1">
      <protection locked="0"/>
    </xf>
    <xf numFmtId="1" fontId="6" fillId="0" borderId="132" xfId="0" applyNumberFormat="1" applyFont="1" applyBorder="1"/>
    <xf numFmtId="1" fontId="6" fillId="0" borderId="132" xfId="0" applyNumberFormat="1" applyFont="1" applyBorder="1" applyProtection="1">
      <protection locked="0"/>
    </xf>
    <xf numFmtId="1" fontId="6" fillId="0" borderId="133" xfId="0" applyNumberFormat="1" applyFont="1" applyBorder="1"/>
    <xf numFmtId="1" fontId="6" fillId="0" borderId="131" xfId="0" applyNumberFormat="1" applyFont="1" applyBorder="1"/>
    <xf numFmtId="1" fontId="6" fillId="0" borderId="137" xfId="0" applyNumberFormat="1" applyFont="1" applyBorder="1" applyAlignment="1">
      <alignment horizontal="center" vertical="center" wrapText="1"/>
    </xf>
    <xf numFmtId="1" fontId="6" fillId="0" borderId="137" xfId="0" applyNumberFormat="1" applyFont="1" applyBorder="1" applyAlignment="1">
      <alignment horizontal="right" wrapText="1"/>
    </xf>
    <xf numFmtId="1" fontId="6" fillId="0" borderId="138" xfId="0" applyNumberFormat="1" applyFont="1" applyBorder="1" applyAlignment="1">
      <alignment horizontal="right" wrapText="1"/>
    </xf>
    <xf numFmtId="1" fontId="6" fillId="0" borderId="135" xfId="0" applyNumberFormat="1" applyFont="1" applyBorder="1" applyAlignment="1">
      <alignment horizontal="right" wrapText="1"/>
    </xf>
    <xf numFmtId="1" fontId="6" fillId="5" borderId="134" xfId="0" applyNumberFormat="1" applyFont="1" applyFill="1" applyBorder="1" applyProtection="1">
      <protection locked="0"/>
    </xf>
    <xf numFmtId="1" fontId="6" fillId="5" borderId="135" xfId="0" applyNumberFormat="1" applyFont="1" applyFill="1" applyBorder="1" applyProtection="1">
      <protection locked="0"/>
    </xf>
    <xf numFmtId="1" fontId="6" fillId="0" borderId="139" xfId="0" applyNumberFormat="1" applyFont="1" applyBorder="1" applyAlignment="1">
      <alignment horizontal="left" vertical="center" wrapText="1"/>
    </xf>
    <xf numFmtId="1" fontId="8" fillId="0" borderId="140" xfId="0" applyNumberFormat="1" applyFont="1" applyBorder="1"/>
    <xf numFmtId="1" fontId="6" fillId="0" borderId="135" xfId="0" applyNumberFormat="1" applyFont="1" applyBorder="1"/>
    <xf numFmtId="1" fontId="6" fillId="0" borderId="134" xfId="0" applyNumberFormat="1" applyFont="1" applyBorder="1"/>
    <xf numFmtId="1" fontId="6" fillId="5" borderId="58" xfId="0" applyNumberFormat="1" applyFont="1" applyFill="1" applyBorder="1" applyAlignment="1" applyProtection="1">
      <protection locked="0"/>
    </xf>
    <xf numFmtId="1" fontId="6" fillId="3" borderId="148" xfId="0" applyNumberFormat="1" applyFont="1" applyFill="1" applyBorder="1"/>
    <xf numFmtId="1" fontId="0" fillId="3" borderId="148" xfId="0" applyNumberFormat="1" applyFill="1" applyBorder="1"/>
    <xf numFmtId="1" fontId="6" fillId="3" borderId="148" xfId="0" applyNumberFormat="1" applyFont="1" applyFill="1" applyBorder="1" applyAlignment="1">
      <alignment wrapText="1"/>
    </xf>
    <xf numFmtId="1" fontId="16" fillId="3" borderId="148" xfId="0" applyNumberFormat="1" applyFont="1" applyFill="1" applyBorder="1"/>
    <xf numFmtId="1" fontId="6" fillId="2" borderId="148" xfId="0" applyNumberFormat="1" applyFont="1" applyFill="1" applyBorder="1" applyAlignment="1">
      <alignment wrapText="1"/>
    </xf>
    <xf numFmtId="1" fontId="6" fillId="0" borderId="148" xfId="0" applyNumberFormat="1" applyFont="1" applyBorder="1" applyAlignment="1">
      <alignment wrapText="1"/>
    </xf>
    <xf numFmtId="1" fontId="6" fillId="3" borderId="149" xfId="0" applyNumberFormat="1" applyFont="1" applyFill="1" applyBorder="1" applyAlignment="1">
      <alignment wrapText="1"/>
    </xf>
    <xf numFmtId="1" fontId="6" fillId="3" borderId="150" xfId="0" applyNumberFormat="1" applyFont="1" applyFill="1" applyBorder="1" applyAlignment="1">
      <alignment wrapText="1"/>
    </xf>
    <xf numFmtId="1" fontId="8" fillId="3" borderId="148" xfId="0" applyNumberFormat="1" applyFont="1" applyFill="1" applyBorder="1"/>
    <xf numFmtId="1" fontId="6" fillId="3" borderId="151" xfId="0" applyNumberFormat="1" applyFont="1" applyFill="1" applyBorder="1" applyAlignment="1">
      <alignment wrapText="1"/>
    </xf>
    <xf numFmtId="1" fontId="6" fillId="3" borderId="148" xfId="0" applyNumberFormat="1" applyFont="1" applyFill="1" applyBorder="1" applyAlignment="1">
      <alignment vertical="center"/>
    </xf>
    <xf numFmtId="1" fontId="17" fillId="3" borderId="148" xfId="0" applyNumberFormat="1" applyFont="1" applyFill="1" applyBorder="1" applyAlignment="1">
      <alignment wrapText="1"/>
    </xf>
    <xf numFmtId="1" fontId="6" fillId="0" borderId="152" xfId="0" applyNumberFormat="1" applyFont="1" applyBorder="1" applyAlignment="1">
      <alignment wrapText="1"/>
    </xf>
    <xf numFmtId="1" fontId="17" fillId="2" borderId="148" xfId="0" applyNumberFormat="1" applyFont="1" applyFill="1" applyBorder="1" applyAlignment="1">
      <alignment wrapText="1"/>
    </xf>
    <xf numFmtId="1" fontId="8" fillId="2" borderId="148" xfId="0" applyNumberFormat="1" applyFont="1" applyFill="1" applyBorder="1"/>
    <xf numFmtId="1" fontId="16" fillId="0" borderId="148" xfId="0" applyNumberFormat="1" applyFont="1" applyBorder="1"/>
    <xf numFmtId="1" fontId="0" fillId="2" borderId="148" xfId="0" applyNumberFormat="1" applyFill="1" applyBorder="1"/>
    <xf numFmtId="1" fontId="6" fillId="0" borderId="6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6" fillId="0" borderId="67" xfId="0" applyNumberFormat="1" applyFont="1" applyBorder="1" applyAlignment="1">
      <alignment horizontal="left" vertical="center" wrapText="1"/>
    </xf>
    <xf numFmtId="1" fontId="6" fillId="0" borderId="76" xfId="0" applyNumberFormat="1" applyFont="1" applyBorder="1" applyAlignment="1">
      <alignment vertical="center" wrapText="1"/>
    </xf>
    <xf numFmtId="1" fontId="6" fillId="0" borderId="52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left" vertical="center" wrapText="1"/>
    </xf>
    <xf numFmtId="1" fontId="6" fillId="0" borderId="70" xfId="0" applyNumberFormat="1" applyFont="1" applyBorder="1" applyAlignment="1">
      <alignment horizontal="left" vertical="center" wrapText="1"/>
    </xf>
    <xf numFmtId="1" fontId="8" fillId="2" borderId="0" xfId="0" applyNumberFormat="1" applyFont="1" applyFill="1" applyAlignment="1">
      <alignment wrapText="1"/>
    </xf>
    <xf numFmtId="1" fontId="6" fillId="0" borderId="29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55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52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134" xfId="0" applyNumberFormat="1" applyFont="1" applyBorder="1" applyAlignment="1">
      <alignment horizontal="center" vertical="center" wrapText="1"/>
    </xf>
    <xf numFmtId="1" fontId="6" fillId="0" borderId="135" xfId="0" applyNumberFormat="1" applyFont="1" applyBorder="1" applyAlignment="1">
      <alignment horizontal="center" vertical="center" wrapText="1"/>
    </xf>
    <xf numFmtId="1" fontId="6" fillId="0" borderId="136" xfId="0" applyNumberFormat="1" applyFont="1" applyBorder="1" applyAlignment="1">
      <alignment horizontal="center" vertical="center" wrapText="1"/>
    </xf>
    <xf numFmtId="1" fontId="6" fillId="0" borderId="145" xfId="0" applyNumberFormat="1" applyFont="1" applyBorder="1" applyAlignment="1">
      <alignment horizontal="center" vertical="center" wrapText="1"/>
    </xf>
    <xf numFmtId="1" fontId="6" fillId="0" borderId="146" xfId="0" applyNumberFormat="1" applyFont="1" applyBorder="1" applyAlignment="1">
      <alignment horizontal="center" vertical="center" wrapText="1"/>
    </xf>
    <xf numFmtId="1" fontId="6" fillId="0" borderId="147" xfId="0" applyNumberFormat="1" applyFont="1" applyBorder="1" applyAlignment="1">
      <alignment horizontal="center" vertical="center" wrapText="1"/>
    </xf>
    <xf numFmtId="1" fontId="6" fillId="0" borderId="146" xfId="0" applyNumberFormat="1" applyFont="1" applyBorder="1" applyAlignment="1">
      <alignment horizontal="center" vertical="center"/>
    </xf>
    <xf numFmtId="1" fontId="6" fillId="0" borderId="146" xfId="2" applyNumberFormat="1" applyFont="1" applyBorder="1" applyAlignment="1">
      <alignment horizontal="center" vertical="center" wrapText="1"/>
    </xf>
    <xf numFmtId="1" fontId="4" fillId="0" borderId="146" xfId="2" applyNumberFormat="1" applyFont="1" applyBorder="1" applyAlignment="1">
      <alignment horizontal="center" vertical="center" wrapText="1"/>
    </xf>
    <xf numFmtId="1" fontId="6" fillId="0" borderId="139" xfId="0" applyNumberFormat="1" applyFont="1" applyBorder="1" applyAlignment="1">
      <alignment horizontal="center" vertical="center" wrapText="1"/>
    </xf>
    <xf numFmtId="1" fontId="6" fillId="0" borderId="141" xfId="0" applyNumberFormat="1" applyFont="1" applyBorder="1" applyAlignment="1">
      <alignment horizontal="center" vertical="center" wrapText="1"/>
    </xf>
    <xf numFmtId="1" fontId="6" fillId="0" borderId="140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4" fillId="0" borderId="52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55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1" fontId="8" fillId="2" borderId="0" xfId="0" applyNumberFormat="1" applyFont="1" applyFill="1" applyAlignment="1">
      <alignment wrapText="1"/>
    </xf>
    <xf numFmtId="1" fontId="6" fillId="0" borderId="52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left" vertical="center" wrapText="1"/>
    </xf>
    <xf numFmtId="1" fontId="6" fillId="0" borderId="70" xfId="0" applyNumberFormat="1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67" xfId="0" applyNumberFormat="1" applyFont="1" applyBorder="1" applyAlignment="1">
      <alignment horizontal="left" vertical="center" wrapText="1"/>
    </xf>
    <xf numFmtId="1" fontId="6" fillId="0" borderId="76" xfId="0" applyNumberFormat="1" applyFont="1" applyBorder="1" applyAlignment="1">
      <alignment vertical="center" wrapText="1"/>
    </xf>
    <xf numFmtId="1" fontId="0" fillId="0" borderId="153" xfId="0" applyNumberFormat="1" applyBorder="1"/>
    <xf numFmtId="1" fontId="6" fillId="3" borderId="154" xfId="0" applyNumberFormat="1" applyFont="1" applyFill="1" applyBorder="1" applyAlignment="1">
      <alignment wrapText="1"/>
    </xf>
    <xf numFmtId="1" fontId="6" fillId="3" borderId="155" xfId="0" applyNumberFormat="1" applyFont="1" applyFill="1" applyBorder="1" applyAlignment="1">
      <alignment wrapText="1"/>
    </xf>
    <xf numFmtId="1" fontId="6" fillId="0" borderId="158" xfId="0" applyNumberFormat="1" applyFont="1" applyBorder="1" applyAlignment="1">
      <alignment horizontal="center" vertical="center" wrapText="1"/>
    </xf>
    <xf numFmtId="1" fontId="6" fillId="0" borderId="157" xfId="0" applyNumberFormat="1" applyFont="1" applyBorder="1" applyAlignment="1">
      <alignment horizontal="center" vertical="center" wrapText="1"/>
    </xf>
    <xf numFmtId="1" fontId="9" fillId="0" borderId="159" xfId="0" applyNumberFormat="1" applyFont="1" applyBorder="1" applyAlignment="1">
      <alignment horizontal="center" vertical="center"/>
    </xf>
    <xf numFmtId="1" fontId="6" fillId="3" borderId="160" xfId="0" applyNumberFormat="1" applyFont="1" applyFill="1" applyBorder="1" applyAlignment="1">
      <alignment wrapText="1"/>
    </xf>
    <xf numFmtId="1" fontId="6" fillId="3" borderId="161" xfId="0" applyNumberFormat="1" applyFont="1" applyFill="1" applyBorder="1" applyAlignment="1">
      <alignment wrapText="1"/>
    </xf>
    <xf numFmtId="1" fontId="6" fillId="0" borderId="158" xfId="0" applyNumberFormat="1" applyFont="1" applyBorder="1" applyAlignment="1">
      <alignment horizontal="right"/>
    </xf>
    <xf numFmtId="1" fontId="6" fillId="0" borderId="157" xfId="0" applyNumberFormat="1" applyFont="1" applyBorder="1" applyAlignment="1">
      <alignment horizontal="right"/>
    </xf>
    <xf numFmtId="1" fontId="6" fillId="5" borderId="158" xfId="0" applyNumberFormat="1" applyFont="1" applyFill="1" applyBorder="1" applyProtection="1">
      <protection locked="0"/>
    </xf>
    <xf numFmtId="1" fontId="6" fillId="6" borderId="162" xfId="1" applyNumberFormat="1" applyFont="1" applyBorder="1" applyProtection="1">
      <protection locked="0"/>
    </xf>
    <xf numFmtId="1" fontId="6" fillId="6" borderId="163" xfId="1" applyNumberFormat="1" applyFont="1" applyBorder="1" applyProtection="1">
      <protection locked="0"/>
    </xf>
    <xf numFmtId="1" fontId="6" fillId="6" borderId="164" xfId="1" applyNumberFormat="1" applyFont="1" applyBorder="1" applyProtection="1">
      <protection locked="0"/>
    </xf>
    <xf numFmtId="1" fontId="6" fillId="6" borderId="165" xfId="1" applyNumberFormat="1" applyFont="1" applyBorder="1" applyProtection="1">
      <protection locked="0"/>
    </xf>
    <xf numFmtId="1" fontId="6" fillId="6" borderId="166" xfId="1" applyNumberFormat="1" applyFont="1" applyBorder="1" applyProtection="1">
      <protection locked="0"/>
    </xf>
    <xf numFmtId="1" fontId="6" fillId="0" borderId="167" xfId="0" applyNumberFormat="1" applyFont="1" applyBorder="1"/>
    <xf numFmtId="1" fontId="6" fillId="3" borderId="151" xfId="0" applyNumberFormat="1" applyFont="1" applyFill="1" applyBorder="1"/>
    <xf numFmtId="1" fontId="6" fillId="3" borderId="168" xfId="0" applyNumberFormat="1" applyFont="1" applyFill="1" applyBorder="1"/>
    <xf numFmtId="1" fontId="0" fillId="3" borderId="168" xfId="0" applyNumberFormat="1" applyFill="1" applyBorder="1"/>
    <xf numFmtId="1" fontId="6" fillId="0" borderId="157" xfId="0" applyNumberFormat="1" applyFont="1" applyBorder="1" applyAlignment="1">
      <alignment horizontal="right" wrapText="1"/>
    </xf>
    <xf numFmtId="1" fontId="6" fillId="0" borderId="158" xfId="0" applyNumberFormat="1" applyFont="1" applyBorder="1"/>
    <xf numFmtId="1" fontId="6" fillId="0" borderId="157" xfId="0" applyNumberFormat="1" applyFont="1" applyBorder="1"/>
    <xf numFmtId="1" fontId="6" fillId="0" borderId="156" xfId="0" applyNumberFormat="1" applyFont="1" applyBorder="1"/>
    <xf numFmtId="1" fontId="6" fillId="0" borderId="137" xfId="0" applyNumberFormat="1" applyFont="1" applyBorder="1" applyAlignment="1">
      <alignment vertical="center" wrapText="1"/>
    </xf>
    <xf numFmtId="1" fontId="6" fillId="0" borderId="140" xfId="0" applyNumberFormat="1" applyFont="1" applyBorder="1" applyAlignment="1">
      <alignment wrapText="1"/>
    </xf>
    <xf numFmtId="1" fontId="17" fillId="0" borderId="140" xfId="0" applyNumberFormat="1" applyFont="1" applyBorder="1" applyAlignment="1">
      <alignment wrapText="1"/>
    </xf>
    <xf numFmtId="1" fontId="17" fillId="2" borderId="169" xfId="0" applyNumberFormat="1" applyFont="1" applyFill="1" applyBorder="1" applyAlignment="1">
      <alignment wrapText="1"/>
    </xf>
    <xf numFmtId="1" fontId="17" fillId="0" borderId="170" xfId="0" applyNumberFormat="1" applyFont="1" applyBorder="1" applyAlignment="1">
      <alignment wrapText="1"/>
    </xf>
    <xf numFmtId="1" fontId="17" fillId="0" borderId="169" xfId="0" applyNumberFormat="1" applyFont="1" applyBorder="1" applyAlignment="1">
      <alignment wrapText="1"/>
    </xf>
    <xf numFmtId="1" fontId="6" fillId="0" borderId="169" xfId="0" applyNumberFormat="1" applyFont="1" applyBorder="1" applyAlignment="1">
      <alignment wrapText="1"/>
    </xf>
    <xf numFmtId="1" fontId="6" fillId="0" borderId="171" xfId="0" applyNumberFormat="1" applyFont="1" applyBorder="1" applyAlignment="1">
      <alignment wrapText="1"/>
    </xf>
    <xf numFmtId="1" fontId="6" fillId="3" borderId="158" xfId="0" applyNumberFormat="1" applyFont="1" applyFill="1" applyBorder="1" applyAlignment="1">
      <alignment horizontal="center" vertical="center" wrapText="1"/>
    </xf>
    <xf numFmtId="1" fontId="6" fillId="0" borderId="157" xfId="0" applyNumberFormat="1" applyFont="1" applyBorder="1" applyAlignment="1">
      <alignment vertical="center"/>
    </xf>
    <xf numFmtId="1" fontId="6" fillId="3" borderId="157" xfId="0" applyNumberFormat="1" applyFont="1" applyFill="1" applyBorder="1" applyAlignment="1">
      <alignment vertical="center"/>
    </xf>
    <xf numFmtId="1" fontId="4" fillId="0" borderId="137" xfId="0" applyNumberFormat="1" applyFont="1" applyBorder="1" applyAlignment="1">
      <alignment horizontal="center" vertical="center" wrapText="1"/>
    </xf>
    <xf numFmtId="1" fontId="4" fillId="0" borderId="138" xfId="0" applyNumberFormat="1" applyFont="1" applyBorder="1" applyAlignment="1">
      <alignment horizontal="center" vertical="center"/>
    </xf>
    <xf numFmtId="1" fontId="4" fillId="0" borderId="137" xfId="0" applyNumberFormat="1" applyFont="1" applyBorder="1" applyAlignment="1">
      <alignment horizontal="center" vertical="center"/>
    </xf>
    <xf numFmtId="1" fontId="4" fillId="0" borderId="158" xfId="0" applyNumberFormat="1" applyFont="1" applyBorder="1" applyAlignment="1">
      <alignment horizontal="center" vertical="center" wrapText="1"/>
    </xf>
    <xf numFmtId="1" fontId="4" fillId="3" borderId="158" xfId="0" applyNumberFormat="1" applyFont="1" applyFill="1" applyBorder="1" applyAlignment="1">
      <alignment horizontal="center" vertical="center" wrapText="1"/>
    </xf>
    <xf numFmtId="1" fontId="6" fillId="0" borderId="138" xfId="0" applyNumberFormat="1" applyFont="1" applyBorder="1" applyAlignment="1">
      <alignment horizontal="center" vertical="center"/>
    </xf>
    <xf numFmtId="1" fontId="6" fillId="0" borderId="137" xfId="0" applyNumberFormat="1" applyFont="1" applyBorder="1" applyAlignment="1">
      <alignment horizontal="center" vertical="center"/>
    </xf>
    <xf numFmtId="1" fontId="6" fillId="0" borderId="140" xfId="0" applyNumberFormat="1" applyFont="1" applyBorder="1"/>
    <xf numFmtId="1" fontId="6" fillId="0" borderId="137" xfId="4" applyNumberFormat="1" applyFont="1" applyBorder="1" applyAlignment="1" applyProtection="1">
      <alignment horizontal="center" vertical="center"/>
      <protection hidden="1"/>
    </xf>
    <xf numFmtId="1" fontId="6" fillId="0" borderId="138" xfId="2" applyNumberFormat="1" applyFont="1" applyBorder="1" applyAlignment="1">
      <alignment horizontal="center" vertical="center" wrapText="1"/>
    </xf>
    <xf numFmtId="1" fontId="6" fillId="0" borderId="157" xfId="2" applyNumberFormat="1" applyFont="1" applyBorder="1"/>
    <xf numFmtId="1" fontId="4" fillId="0" borderId="137" xfId="4" applyNumberFormat="1" applyFont="1" applyBorder="1" applyAlignment="1" applyProtection="1">
      <alignment horizontal="center" vertical="center"/>
      <protection hidden="1"/>
    </xf>
    <xf numFmtId="1" fontId="4" fillId="0" borderId="138" xfId="2" applyNumberFormat="1" applyFont="1" applyBorder="1" applyAlignment="1">
      <alignment horizontal="center" vertical="center" wrapText="1"/>
    </xf>
    <xf numFmtId="1" fontId="4" fillId="0" borderId="158" xfId="2" applyNumberFormat="1" applyFont="1" applyBorder="1" applyAlignment="1">
      <alignment horizontal="center" vertical="center" wrapText="1"/>
    </xf>
    <xf numFmtId="1" fontId="4" fillId="0" borderId="157" xfId="2" applyNumberFormat="1" applyFont="1" applyBorder="1"/>
    <xf numFmtId="1" fontId="4" fillId="5" borderId="158" xfId="2" applyNumberFormat="1" applyFont="1" applyFill="1" applyBorder="1" applyProtection="1">
      <protection locked="0"/>
    </xf>
    <xf numFmtId="1" fontId="4" fillId="5" borderId="157" xfId="2" applyNumberFormat="1" applyFont="1" applyFill="1" applyBorder="1" applyProtection="1">
      <protection locked="0"/>
    </xf>
    <xf numFmtId="1" fontId="6" fillId="3" borderId="173" xfId="0" applyNumberFormat="1" applyFont="1" applyFill="1" applyBorder="1" applyAlignment="1">
      <alignment wrapText="1"/>
    </xf>
    <xf numFmtId="1" fontId="9" fillId="0" borderId="141" xfId="0" applyNumberFormat="1" applyFont="1" applyBorder="1" applyAlignment="1">
      <alignment horizontal="center" vertical="center"/>
    </xf>
    <xf numFmtId="1" fontId="6" fillId="3" borderId="174" xfId="0" applyNumberFormat="1" applyFont="1" applyFill="1" applyBorder="1" applyAlignment="1">
      <alignment wrapText="1"/>
    </xf>
    <xf numFmtId="1" fontId="6" fillId="0" borderId="175" xfId="0" applyNumberFormat="1" applyFont="1" applyBorder="1" applyAlignment="1">
      <alignment horizontal="center" vertical="center" wrapText="1"/>
    </xf>
    <xf numFmtId="1" fontId="6" fillId="0" borderId="175" xfId="0" applyNumberFormat="1" applyFont="1" applyBorder="1" applyProtection="1">
      <protection locked="0"/>
    </xf>
    <xf numFmtId="1" fontId="6" fillId="0" borderId="176" xfId="0" applyNumberFormat="1" applyFont="1" applyBorder="1"/>
    <xf numFmtId="1" fontId="6" fillId="0" borderId="176" xfId="0" applyNumberFormat="1" applyFont="1" applyBorder="1" applyProtection="1">
      <protection locked="0"/>
    </xf>
    <xf numFmtId="1" fontId="6" fillId="0" borderId="175" xfId="0" applyNumberFormat="1" applyFont="1" applyBorder="1"/>
    <xf numFmtId="1" fontId="6" fillId="0" borderId="156" xfId="0" applyNumberFormat="1" applyFont="1" applyBorder="1" applyAlignment="1">
      <alignment horizontal="center" vertical="center" wrapText="1"/>
    </xf>
    <xf numFmtId="1" fontId="6" fillId="0" borderId="177" xfId="0" applyNumberFormat="1" applyFont="1" applyBorder="1" applyAlignment="1">
      <alignment horizontal="center" vertical="center" wrapText="1"/>
    </xf>
    <xf numFmtId="1" fontId="6" fillId="5" borderId="156" xfId="0" applyNumberFormat="1" applyFont="1" applyFill="1" applyBorder="1" applyProtection="1">
      <protection locked="0"/>
    </xf>
    <xf numFmtId="1" fontId="6" fillId="5" borderId="157" xfId="0" applyNumberFormat="1" applyFont="1" applyFill="1" applyBorder="1" applyProtection="1">
      <protection locked="0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6" fillId="0" borderId="67" xfId="0" applyNumberFormat="1" applyFont="1" applyBorder="1" applyAlignment="1">
      <alignment horizontal="left" vertical="center" wrapText="1"/>
    </xf>
    <xf numFmtId="1" fontId="6" fillId="0" borderId="76" xfId="0" applyNumberFormat="1" applyFont="1" applyBorder="1" applyAlignment="1">
      <alignment vertical="center" wrapText="1"/>
    </xf>
    <xf numFmtId="1" fontId="6" fillId="0" borderId="52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left" vertical="center" wrapText="1"/>
    </xf>
    <xf numFmtId="1" fontId="6" fillId="0" borderId="70" xfId="0" applyNumberFormat="1" applyFont="1" applyBorder="1" applyAlignment="1">
      <alignment horizontal="left" vertical="center" wrapText="1"/>
    </xf>
    <xf numFmtId="1" fontId="8" fillId="2" borderId="0" xfId="0" applyNumberFormat="1" applyFont="1" applyFill="1" applyAlignment="1">
      <alignment wrapText="1"/>
    </xf>
    <xf numFmtId="1" fontId="6" fillId="0" borderId="29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55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52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 wrapText="1"/>
    </xf>
    <xf numFmtId="1" fontId="6" fillId="3" borderId="178" xfId="0" applyNumberFormat="1" applyFont="1" applyFill="1" applyBorder="1" applyAlignment="1">
      <alignment wrapText="1"/>
    </xf>
    <xf numFmtId="1" fontId="6" fillId="3" borderId="179" xfId="0" applyNumberFormat="1" applyFont="1" applyFill="1" applyBorder="1" applyAlignment="1">
      <alignment wrapText="1"/>
    </xf>
    <xf numFmtId="1" fontId="6" fillId="0" borderId="182" xfId="0" applyNumberFormat="1" applyFont="1" applyBorder="1" applyAlignment="1">
      <alignment horizontal="center" vertical="center" wrapText="1"/>
    </xf>
    <xf numFmtId="1" fontId="6" fillId="0" borderId="181" xfId="0" applyNumberFormat="1" applyFont="1" applyBorder="1" applyAlignment="1">
      <alignment horizontal="center" vertical="center" wrapText="1"/>
    </xf>
    <xf numFmtId="1" fontId="9" fillId="0" borderId="183" xfId="0" applyNumberFormat="1" applyFont="1" applyBorder="1" applyAlignment="1">
      <alignment horizontal="center" vertical="center"/>
    </xf>
    <xf numFmtId="1" fontId="6" fillId="3" borderId="184" xfId="0" applyNumberFormat="1" applyFont="1" applyFill="1" applyBorder="1" applyAlignment="1">
      <alignment wrapText="1"/>
    </xf>
    <xf numFmtId="1" fontId="6" fillId="3" borderId="185" xfId="0" applyNumberFormat="1" applyFont="1" applyFill="1" applyBorder="1" applyAlignment="1">
      <alignment wrapText="1"/>
    </xf>
    <xf numFmtId="1" fontId="6" fillId="0" borderId="182" xfId="0" applyNumberFormat="1" applyFont="1" applyBorder="1" applyAlignment="1">
      <alignment horizontal="right"/>
    </xf>
    <xf numFmtId="1" fontId="6" fillId="0" borderId="181" xfId="0" applyNumberFormat="1" applyFont="1" applyBorder="1" applyAlignment="1">
      <alignment horizontal="right"/>
    </xf>
    <xf numFmtId="1" fontId="6" fillId="5" borderId="182" xfId="0" applyNumberFormat="1" applyFont="1" applyFill="1" applyBorder="1" applyProtection="1">
      <protection locked="0"/>
    </xf>
    <xf numFmtId="1" fontId="6" fillId="6" borderId="187" xfId="1" applyNumberFormat="1" applyFont="1" applyBorder="1" applyProtection="1">
      <protection locked="0"/>
    </xf>
    <xf numFmtId="1" fontId="6" fillId="6" borderId="188" xfId="1" applyNumberFormat="1" applyFont="1" applyBorder="1" applyProtection="1">
      <protection locked="0"/>
    </xf>
    <xf numFmtId="1" fontId="6" fillId="6" borderId="189" xfId="1" applyNumberFormat="1" applyFont="1" applyBorder="1" applyProtection="1">
      <protection locked="0"/>
    </xf>
    <xf numFmtId="1" fontId="6" fillId="6" borderId="190" xfId="1" applyNumberFormat="1" applyFont="1" applyBorder="1" applyProtection="1">
      <protection locked="0"/>
    </xf>
    <xf numFmtId="1" fontId="6" fillId="6" borderId="191" xfId="1" applyNumberFormat="1" applyFont="1" applyBorder="1" applyProtection="1">
      <protection locked="0"/>
    </xf>
    <xf numFmtId="1" fontId="6" fillId="0" borderId="192" xfId="0" applyNumberFormat="1" applyFont="1" applyBorder="1" applyAlignment="1">
      <alignment vertical="center" wrapText="1"/>
    </xf>
    <xf numFmtId="1" fontId="6" fillId="0" borderId="193" xfId="0" applyNumberFormat="1" applyFont="1" applyBorder="1" applyAlignment="1">
      <alignment horizontal="center" vertical="center" wrapText="1"/>
    </xf>
    <xf numFmtId="1" fontId="6" fillId="0" borderId="193" xfId="0" applyNumberFormat="1" applyFont="1" applyBorder="1" applyProtection="1">
      <protection locked="0"/>
    </xf>
    <xf numFmtId="1" fontId="6" fillId="0" borderId="194" xfId="0" applyNumberFormat="1" applyFont="1" applyBorder="1"/>
    <xf numFmtId="1" fontId="6" fillId="0" borderId="194" xfId="0" applyNumberFormat="1" applyFont="1" applyBorder="1" applyProtection="1">
      <protection locked="0"/>
    </xf>
    <xf numFmtId="1" fontId="6" fillId="0" borderId="195" xfId="0" applyNumberFormat="1" applyFont="1" applyBorder="1"/>
    <xf numFmtId="1" fontId="6" fillId="0" borderId="193" xfId="0" applyNumberFormat="1" applyFont="1" applyBorder="1"/>
    <xf numFmtId="1" fontId="6" fillId="0" borderId="196" xfId="0" applyNumberFormat="1" applyFont="1" applyBorder="1"/>
    <xf numFmtId="1" fontId="6" fillId="0" borderId="201" xfId="0" applyNumberFormat="1" applyFont="1" applyBorder="1" applyAlignment="1">
      <alignment horizontal="center" vertical="center" wrapText="1"/>
    </xf>
    <xf numFmtId="1" fontId="6" fillId="0" borderId="180" xfId="0" applyNumberFormat="1" applyFont="1" applyBorder="1" applyAlignment="1">
      <alignment horizontal="center" vertical="center" wrapText="1"/>
    </xf>
    <xf numFmtId="1" fontId="6" fillId="0" borderId="200" xfId="0" applyNumberFormat="1" applyFont="1" applyBorder="1" applyAlignment="1">
      <alignment horizontal="center" vertical="center" wrapText="1"/>
    </xf>
    <xf numFmtId="1" fontId="6" fillId="0" borderId="201" xfId="0" applyNumberFormat="1" applyFont="1" applyBorder="1" applyAlignment="1">
      <alignment horizontal="right" wrapText="1"/>
    </xf>
    <xf numFmtId="1" fontId="6" fillId="0" borderId="202" xfId="0" applyNumberFormat="1" applyFont="1" applyBorder="1" applyAlignment="1">
      <alignment horizontal="right" wrapText="1"/>
    </xf>
    <xf numFmtId="1" fontId="6" fillId="0" borderId="181" xfId="0" applyNumberFormat="1" applyFont="1" applyBorder="1" applyAlignment="1">
      <alignment horizontal="right" wrapText="1"/>
    </xf>
    <xf numFmtId="1" fontId="6" fillId="5" borderId="180" xfId="0" applyNumberFormat="1" applyFont="1" applyFill="1" applyBorder="1" applyProtection="1">
      <protection locked="0"/>
    </xf>
    <xf numFmtId="1" fontId="6" fillId="5" borderId="181" xfId="0" applyNumberFormat="1" applyFont="1" applyFill="1" applyBorder="1" applyProtection="1">
      <protection locked="0"/>
    </xf>
    <xf numFmtId="1" fontId="6" fillId="0" borderId="197" xfId="0" applyNumberFormat="1" applyFont="1" applyBorder="1" applyAlignment="1">
      <alignment horizontal="left" vertical="center" wrapText="1"/>
    </xf>
    <xf numFmtId="1" fontId="8" fillId="0" borderId="199" xfId="0" applyNumberFormat="1" applyFont="1" applyBorder="1"/>
    <xf numFmtId="1" fontId="6" fillId="0" borderId="183" xfId="0" applyNumberFormat="1" applyFont="1" applyBorder="1" applyAlignment="1">
      <alignment horizontal="center" vertical="center" wrapText="1"/>
    </xf>
    <xf numFmtId="1" fontId="6" fillId="0" borderId="186" xfId="0" applyNumberFormat="1" applyFont="1" applyBorder="1" applyAlignment="1">
      <alignment horizontal="center" vertical="center" wrapText="1"/>
    </xf>
    <xf numFmtId="1" fontId="6" fillId="0" borderId="181" xfId="0" applyNumberFormat="1" applyFont="1" applyBorder="1"/>
    <xf numFmtId="1" fontId="6" fillId="0" borderId="180" xfId="0" applyNumberFormat="1" applyFont="1" applyBorder="1"/>
    <xf numFmtId="1" fontId="6" fillId="0" borderId="199" xfId="0" applyNumberFormat="1" applyFont="1" applyBorder="1" applyAlignment="1">
      <alignment horizontal="center" vertical="center" wrapText="1"/>
    </xf>
    <xf numFmtId="1" fontId="6" fillId="3" borderId="203" xfId="0" applyNumberFormat="1" applyFont="1" applyFill="1" applyBorder="1"/>
    <xf numFmtId="1" fontId="0" fillId="3" borderId="203" xfId="0" applyNumberFormat="1" applyFill="1" applyBorder="1"/>
    <xf numFmtId="1" fontId="6" fillId="3" borderId="203" xfId="0" applyNumberFormat="1" applyFont="1" applyFill="1" applyBorder="1" applyAlignment="1">
      <alignment wrapText="1"/>
    </xf>
    <xf numFmtId="1" fontId="16" fillId="3" borderId="203" xfId="0" applyNumberFormat="1" applyFont="1" applyFill="1" applyBorder="1"/>
    <xf numFmtId="1" fontId="6" fillId="2" borderId="203" xfId="0" applyNumberFormat="1" applyFont="1" applyFill="1" applyBorder="1" applyAlignment="1">
      <alignment wrapText="1"/>
    </xf>
    <xf numFmtId="1" fontId="6" fillId="0" borderId="203" xfId="0" applyNumberFormat="1" applyFont="1" applyBorder="1" applyAlignment="1">
      <alignment wrapText="1"/>
    </xf>
    <xf numFmtId="1" fontId="6" fillId="3" borderId="205" xfId="0" applyNumberFormat="1" applyFont="1" applyFill="1" applyBorder="1" applyAlignment="1">
      <alignment wrapText="1"/>
    </xf>
    <xf numFmtId="1" fontId="6" fillId="3" borderId="206" xfId="0" applyNumberFormat="1" applyFont="1" applyFill="1" applyBorder="1" applyAlignment="1">
      <alignment wrapText="1"/>
    </xf>
    <xf numFmtId="1" fontId="8" fillId="3" borderId="203" xfId="0" applyNumberFormat="1" applyFont="1" applyFill="1" applyBorder="1"/>
    <xf numFmtId="1" fontId="6" fillId="0" borderId="204" xfId="0" applyNumberFormat="1" applyFont="1" applyBorder="1" applyAlignment="1">
      <alignment horizontal="center" vertical="center" wrapText="1"/>
    </xf>
    <xf numFmtId="1" fontId="6" fillId="3" borderId="209" xfId="0" applyNumberFormat="1" applyFont="1" applyFill="1" applyBorder="1" applyAlignment="1">
      <alignment wrapText="1"/>
    </xf>
    <xf numFmtId="1" fontId="6" fillId="3" borderId="203" xfId="0" applyNumberFormat="1" applyFont="1" applyFill="1" applyBorder="1" applyAlignment="1">
      <alignment vertical="center"/>
    </xf>
    <xf numFmtId="1" fontId="17" fillId="3" borderId="203" xfId="0" applyNumberFormat="1" applyFont="1" applyFill="1" applyBorder="1" applyAlignment="1">
      <alignment wrapText="1"/>
    </xf>
    <xf numFmtId="1" fontId="6" fillId="0" borderId="212" xfId="0" applyNumberFormat="1" applyFont="1" applyBorder="1" applyAlignment="1">
      <alignment wrapText="1"/>
    </xf>
    <xf numFmtId="1" fontId="17" fillId="2" borderId="203" xfId="0" applyNumberFormat="1" applyFont="1" applyFill="1" applyBorder="1" applyAlignment="1">
      <alignment wrapText="1"/>
    </xf>
    <xf numFmtId="1" fontId="6" fillId="0" borderId="213" xfId="0" applyNumberFormat="1" applyFont="1" applyBorder="1" applyAlignment="1">
      <alignment horizontal="center" vertical="center" wrapText="1"/>
    </xf>
    <xf numFmtId="1" fontId="6" fillId="0" borderId="182" xfId="0" applyNumberFormat="1" applyFont="1" applyBorder="1"/>
    <xf numFmtId="1" fontId="8" fillId="2" borderId="203" xfId="0" applyNumberFormat="1" applyFont="1" applyFill="1" applyBorder="1"/>
    <xf numFmtId="1" fontId="16" fillId="0" borderId="203" xfId="0" applyNumberFormat="1" applyFont="1" applyBorder="1"/>
    <xf numFmtId="1" fontId="6" fillId="0" borderId="210" xfId="0" applyNumberFormat="1" applyFont="1" applyBorder="1" applyAlignment="1">
      <alignment horizontal="center" vertical="center" wrapText="1"/>
    </xf>
    <xf numFmtId="1" fontId="6" fillId="0" borderId="208" xfId="0" applyNumberFormat="1" applyFont="1" applyBorder="1" applyAlignment="1">
      <alignment horizontal="center" vertical="center" wrapText="1"/>
    </xf>
    <xf numFmtId="1" fontId="6" fillId="0" borderId="213" xfId="0" applyNumberFormat="1" applyFont="1" applyBorder="1" applyAlignment="1">
      <alignment vertical="center" wrapText="1"/>
    </xf>
    <xf numFmtId="1" fontId="6" fillId="0" borderId="213" xfId="0" applyNumberFormat="1" applyFont="1" applyBorder="1" applyAlignment="1">
      <alignment horizontal="right" wrapText="1"/>
    </xf>
    <xf numFmtId="1" fontId="6" fillId="0" borderId="214" xfId="0" applyNumberFormat="1" applyFont="1" applyBorder="1" applyAlignment="1">
      <alignment horizontal="right" wrapText="1"/>
    </xf>
    <xf numFmtId="1" fontId="8" fillId="0" borderId="211" xfId="0" applyNumberFormat="1" applyFont="1" applyBorder="1"/>
    <xf numFmtId="1" fontId="6" fillId="0" borderId="211" xfId="0" applyNumberFormat="1" applyFont="1" applyBorder="1" applyAlignment="1">
      <alignment wrapText="1"/>
    </xf>
    <xf numFmtId="1" fontId="17" fillId="0" borderId="211" xfId="0" applyNumberFormat="1" applyFont="1" applyBorder="1" applyAlignment="1">
      <alignment wrapText="1"/>
    </xf>
    <xf numFmtId="1" fontId="17" fillId="2" borderId="215" xfId="0" applyNumberFormat="1" applyFont="1" applyFill="1" applyBorder="1" applyAlignment="1">
      <alignment wrapText="1"/>
    </xf>
    <xf numFmtId="1" fontId="17" fillId="0" borderId="216" xfId="0" applyNumberFormat="1" applyFont="1" applyBorder="1" applyAlignment="1">
      <alignment wrapText="1"/>
    </xf>
    <xf numFmtId="1" fontId="17" fillId="0" borderId="215" xfId="0" applyNumberFormat="1" applyFont="1" applyBorder="1" applyAlignment="1">
      <alignment wrapText="1"/>
    </xf>
    <xf numFmtId="1" fontId="6" fillId="0" borderId="215" xfId="0" applyNumberFormat="1" applyFont="1" applyBorder="1" applyAlignment="1">
      <alignment wrapText="1"/>
    </xf>
    <xf numFmtId="1" fontId="6" fillId="0" borderId="217" xfId="0" applyNumberFormat="1" applyFont="1" applyBorder="1" applyAlignment="1">
      <alignment wrapText="1"/>
    </xf>
    <xf numFmtId="1" fontId="6" fillId="3" borderId="182" xfId="0" applyNumberFormat="1" applyFont="1" applyFill="1" applyBorder="1" applyAlignment="1">
      <alignment horizontal="center" vertical="center" wrapText="1"/>
    </xf>
    <xf numFmtId="1" fontId="6" fillId="0" borderId="181" xfId="0" applyNumberFormat="1" applyFont="1" applyBorder="1" applyAlignment="1">
      <alignment vertical="center"/>
    </xf>
    <xf numFmtId="1" fontId="6" fillId="3" borderId="181" xfId="0" applyNumberFormat="1" applyFont="1" applyFill="1" applyBorder="1" applyAlignment="1">
      <alignment vertical="center"/>
    </xf>
    <xf numFmtId="1" fontId="4" fillId="0" borderId="213" xfId="0" applyNumberFormat="1" applyFont="1" applyBorder="1" applyAlignment="1">
      <alignment horizontal="center" vertical="center" wrapText="1"/>
    </xf>
    <xf numFmtId="1" fontId="4" fillId="0" borderId="214" xfId="0" applyNumberFormat="1" applyFont="1" applyBorder="1" applyAlignment="1">
      <alignment horizontal="center" vertical="center"/>
    </xf>
    <xf numFmtId="1" fontId="4" fillId="0" borderId="213" xfId="0" applyNumberFormat="1" applyFont="1" applyBorder="1" applyAlignment="1">
      <alignment horizontal="center" vertical="center"/>
    </xf>
    <xf numFmtId="1" fontId="4" fillId="0" borderId="182" xfId="0" applyNumberFormat="1" applyFont="1" applyBorder="1" applyAlignment="1">
      <alignment horizontal="center" vertical="center" wrapText="1"/>
    </xf>
    <xf numFmtId="1" fontId="4" fillId="3" borderId="182" xfId="0" applyNumberFormat="1" applyFont="1" applyFill="1" applyBorder="1" applyAlignment="1">
      <alignment horizontal="center" vertical="center" wrapText="1"/>
    </xf>
    <xf numFmtId="1" fontId="6" fillId="0" borderId="214" xfId="0" applyNumberFormat="1" applyFont="1" applyBorder="1" applyAlignment="1">
      <alignment horizontal="center" vertical="center"/>
    </xf>
    <xf numFmtId="1" fontId="6" fillId="0" borderId="213" xfId="0" applyNumberFormat="1" applyFont="1" applyBorder="1" applyAlignment="1">
      <alignment horizontal="center" vertical="center"/>
    </xf>
    <xf numFmtId="1" fontId="6" fillId="0" borderId="208" xfId="0" applyNumberFormat="1" applyFont="1" applyBorder="1" applyAlignment="1">
      <alignment horizontal="center" vertical="center"/>
    </xf>
    <xf numFmtId="1" fontId="6" fillId="0" borderId="211" xfId="0" applyNumberFormat="1" applyFont="1" applyBorder="1"/>
    <xf numFmtId="1" fontId="0" fillId="2" borderId="203" xfId="0" applyNumberFormat="1" applyFill="1" applyBorder="1"/>
    <xf numFmtId="1" fontId="6" fillId="0" borderId="213" xfId="4" applyNumberFormat="1" applyFont="1" applyBorder="1" applyAlignment="1" applyProtection="1">
      <alignment horizontal="center" vertical="center"/>
      <protection hidden="1"/>
    </xf>
    <xf numFmtId="1" fontId="6" fillId="0" borderId="214" xfId="2" applyNumberFormat="1" applyFont="1" applyBorder="1" applyAlignment="1">
      <alignment horizontal="center" vertical="center" wrapText="1"/>
    </xf>
    <xf numFmtId="1" fontId="6" fillId="0" borderId="208" xfId="2" applyNumberFormat="1" applyFont="1" applyBorder="1" applyAlignment="1">
      <alignment horizontal="center" vertical="center" wrapText="1"/>
    </xf>
    <xf numFmtId="1" fontId="6" fillId="0" borderId="181" xfId="2" applyNumberFormat="1" applyFont="1" applyBorder="1"/>
    <xf numFmtId="1" fontId="4" fillId="0" borderId="213" xfId="4" applyNumberFormat="1" applyFont="1" applyBorder="1" applyAlignment="1" applyProtection="1">
      <alignment horizontal="center" vertical="center"/>
      <protection hidden="1"/>
    </xf>
    <xf numFmtId="1" fontId="4" fillId="0" borderId="214" xfId="2" applyNumberFormat="1" applyFont="1" applyBorder="1" applyAlignment="1">
      <alignment horizontal="center" vertical="center" wrapText="1"/>
    </xf>
    <xf numFmtId="1" fontId="4" fillId="0" borderId="208" xfId="2" applyNumberFormat="1" applyFont="1" applyBorder="1" applyAlignment="1">
      <alignment horizontal="center" vertical="center" wrapText="1"/>
    </xf>
    <xf numFmtId="1" fontId="4" fillId="0" borderId="182" xfId="2" applyNumberFormat="1" applyFont="1" applyBorder="1" applyAlignment="1">
      <alignment horizontal="center" vertical="center" wrapText="1"/>
    </xf>
    <xf numFmtId="1" fontId="4" fillId="0" borderId="181" xfId="2" applyNumberFormat="1" applyFont="1" applyBorder="1"/>
    <xf numFmtId="1" fontId="4" fillId="5" borderId="182" xfId="2" applyNumberFormat="1" applyFont="1" applyFill="1" applyBorder="1" applyProtection="1">
      <protection locked="0"/>
    </xf>
    <xf numFmtId="1" fontId="4" fillId="5" borderId="181" xfId="2" applyNumberFormat="1" applyFont="1" applyFill="1" applyBorder="1" applyProtection="1">
      <protection locked="0"/>
    </xf>
    <xf numFmtId="1" fontId="4" fillId="0" borderId="16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4" fillId="0" borderId="52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55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1" fontId="8" fillId="2" borderId="0" xfId="0" applyNumberFormat="1" applyFont="1" applyFill="1" applyAlignment="1">
      <alignment wrapText="1"/>
    </xf>
    <xf numFmtId="1" fontId="6" fillId="0" borderId="52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left" vertical="center" wrapText="1"/>
    </xf>
    <xf numFmtId="1" fontId="6" fillId="0" borderId="70" xfId="0" applyNumberFormat="1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67" xfId="0" applyNumberFormat="1" applyFont="1" applyBorder="1" applyAlignment="1">
      <alignment horizontal="left" vertical="center" wrapText="1"/>
    </xf>
    <xf numFmtId="1" fontId="6" fillId="0" borderId="76" xfId="0" applyNumberFormat="1" applyFont="1" applyBorder="1" applyAlignment="1">
      <alignment vertical="center" wrapText="1"/>
    </xf>
    <xf numFmtId="1" fontId="0" fillId="0" borderId="219" xfId="0" applyNumberFormat="1" applyBorder="1"/>
    <xf numFmtId="1" fontId="6" fillId="3" borderId="220" xfId="0" applyNumberFormat="1" applyFont="1" applyFill="1" applyBorder="1" applyAlignment="1">
      <alignment wrapText="1"/>
    </xf>
    <xf numFmtId="1" fontId="6" fillId="3" borderId="221" xfId="0" applyNumberFormat="1" applyFont="1" applyFill="1" applyBorder="1" applyAlignment="1">
      <alignment wrapText="1"/>
    </xf>
    <xf numFmtId="1" fontId="6" fillId="0" borderId="224" xfId="0" applyNumberFormat="1" applyFont="1" applyBorder="1" applyAlignment="1">
      <alignment horizontal="center" vertical="center" wrapText="1"/>
    </xf>
    <xf numFmtId="1" fontId="6" fillId="0" borderId="223" xfId="0" applyNumberFormat="1" applyFont="1" applyBorder="1" applyAlignment="1">
      <alignment horizontal="center" vertical="center" wrapText="1"/>
    </xf>
    <xf numFmtId="1" fontId="9" fillId="0" borderId="225" xfId="0" applyNumberFormat="1" applyFont="1" applyBorder="1" applyAlignment="1">
      <alignment horizontal="center" vertical="center"/>
    </xf>
    <xf numFmtId="1" fontId="6" fillId="3" borderId="226" xfId="0" applyNumberFormat="1" applyFont="1" applyFill="1" applyBorder="1" applyAlignment="1">
      <alignment wrapText="1"/>
    </xf>
    <xf numFmtId="1" fontId="6" fillId="3" borderId="227" xfId="0" applyNumberFormat="1" applyFont="1" applyFill="1" applyBorder="1" applyAlignment="1">
      <alignment wrapText="1"/>
    </xf>
    <xf numFmtId="1" fontId="6" fillId="0" borderId="224" xfId="0" applyNumberFormat="1" applyFont="1" applyBorder="1" applyAlignment="1">
      <alignment horizontal="right"/>
    </xf>
    <xf numFmtId="1" fontId="6" fillId="0" borderId="223" xfId="0" applyNumberFormat="1" applyFont="1" applyBorder="1" applyAlignment="1">
      <alignment horizontal="right"/>
    </xf>
    <xf numFmtId="1" fontId="6" fillId="5" borderId="224" xfId="0" applyNumberFormat="1" applyFont="1" applyFill="1" applyBorder="1" applyProtection="1">
      <protection locked="0"/>
    </xf>
    <xf numFmtId="1" fontId="6" fillId="6" borderId="229" xfId="1" applyNumberFormat="1" applyFont="1" applyBorder="1" applyProtection="1">
      <protection locked="0"/>
    </xf>
    <xf numFmtId="1" fontId="6" fillId="6" borderId="230" xfId="1" applyNumberFormat="1" applyFont="1" applyBorder="1" applyProtection="1">
      <protection locked="0"/>
    </xf>
    <xf numFmtId="1" fontId="6" fillId="6" borderId="231" xfId="1" applyNumberFormat="1" applyFont="1" applyBorder="1" applyProtection="1">
      <protection locked="0"/>
    </xf>
    <xf numFmtId="1" fontId="6" fillId="6" borderId="232" xfId="1" applyNumberFormat="1" applyFont="1" applyBorder="1" applyProtection="1">
      <protection locked="0"/>
    </xf>
    <xf numFmtId="1" fontId="6" fillId="6" borderId="233" xfId="1" applyNumberFormat="1" applyFont="1" applyBorder="1" applyProtection="1">
      <protection locked="0"/>
    </xf>
    <xf numFmtId="1" fontId="6" fillId="0" borderId="234" xfId="0" applyNumberFormat="1" applyFont="1" applyBorder="1" applyAlignment="1">
      <alignment vertical="center" wrapText="1"/>
    </xf>
    <xf numFmtId="1" fontId="6" fillId="0" borderId="235" xfId="0" applyNumberFormat="1" applyFont="1" applyBorder="1" applyAlignment="1">
      <alignment horizontal="center" vertical="center" wrapText="1"/>
    </xf>
    <xf numFmtId="1" fontId="6" fillId="0" borderId="235" xfId="0" applyNumberFormat="1" applyFont="1" applyBorder="1" applyProtection="1">
      <protection locked="0"/>
    </xf>
    <xf numFmtId="1" fontId="6" fillId="0" borderId="236" xfId="0" applyNumberFormat="1" applyFont="1" applyBorder="1"/>
    <xf numFmtId="1" fontId="6" fillId="0" borderId="236" xfId="0" applyNumberFormat="1" applyFont="1" applyBorder="1" applyProtection="1">
      <protection locked="0"/>
    </xf>
    <xf numFmtId="1" fontId="6" fillId="0" borderId="237" xfId="0" applyNumberFormat="1" applyFont="1" applyBorder="1"/>
    <xf numFmtId="1" fontId="6" fillId="0" borderId="235" xfId="0" applyNumberFormat="1" applyFont="1" applyBorder="1"/>
    <xf numFmtId="1" fontId="6" fillId="3" borderId="209" xfId="0" applyNumberFormat="1" applyFont="1" applyFill="1" applyBorder="1"/>
    <xf numFmtId="1" fontId="6" fillId="0" borderId="241" xfId="0" applyNumberFormat="1" applyFont="1" applyBorder="1" applyAlignment="1">
      <alignment horizontal="center" vertical="center" wrapText="1"/>
    </xf>
    <xf numFmtId="1" fontId="6" fillId="0" borderId="222" xfId="0" applyNumberFormat="1" applyFont="1" applyBorder="1" applyAlignment="1">
      <alignment horizontal="center" vertical="center" wrapText="1"/>
    </xf>
    <xf numFmtId="1" fontId="6" fillId="0" borderId="240" xfId="0" applyNumberFormat="1" applyFont="1" applyBorder="1" applyAlignment="1">
      <alignment horizontal="center" vertical="center" wrapText="1"/>
    </xf>
    <xf numFmtId="1" fontId="6" fillId="0" borderId="241" xfId="0" applyNumberFormat="1" applyFont="1" applyBorder="1" applyAlignment="1">
      <alignment horizontal="right" wrapText="1"/>
    </xf>
    <xf numFmtId="1" fontId="6" fillId="0" borderId="242" xfId="0" applyNumberFormat="1" applyFont="1" applyBorder="1" applyAlignment="1">
      <alignment horizontal="right" wrapText="1"/>
    </xf>
    <xf numFmtId="1" fontId="6" fillId="0" borderId="223" xfId="0" applyNumberFormat="1" applyFont="1" applyBorder="1" applyAlignment="1">
      <alignment horizontal="right" wrapText="1"/>
    </xf>
    <xf numFmtId="1" fontId="6" fillId="5" borderId="222" xfId="0" applyNumberFormat="1" applyFont="1" applyFill="1" applyBorder="1" applyProtection="1">
      <protection locked="0"/>
    </xf>
    <xf numFmtId="1" fontId="6" fillId="5" borderId="223" xfId="0" applyNumberFormat="1" applyFont="1" applyFill="1" applyBorder="1" applyProtection="1">
      <protection locked="0"/>
    </xf>
    <xf numFmtId="1" fontId="6" fillId="0" borderId="238" xfId="0" applyNumberFormat="1" applyFont="1" applyBorder="1" applyAlignment="1">
      <alignment horizontal="left" vertical="center" wrapText="1"/>
    </xf>
    <xf numFmtId="1" fontId="8" fillId="0" borderId="239" xfId="0" applyNumberFormat="1" applyFont="1" applyBorder="1"/>
    <xf numFmtId="1" fontId="6" fillId="0" borderId="225" xfId="0" applyNumberFormat="1" applyFont="1" applyBorder="1" applyAlignment="1">
      <alignment horizontal="center" vertical="center" wrapText="1"/>
    </xf>
    <xf numFmtId="1" fontId="6" fillId="0" borderId="228" xfId="0" applyNumberFormat="1" applyFont="1" applyBorder="1" applyAlignment="1">
      <alignment horizontal="center" vertical="center" wrapText="1"/>
    </xf>
    <xf numFmtId="1" fontId="6" fillId="0" borderId="223" xfId="0" applyNumberFormat="1" applyFont="1" applyBorder="1"/>
    <xf numFmtId="1" fontId="6" fillId="0" borderId="222" xfId="0" applyNumberFormat="1" applyFont="1" applyBorder="1"/>
    <xf numFmtId="1" fontId="6" fillId="0" borderId="239" xfId="0" applyNumberFormat="1" applyFont="1" applyBorder="1" applyAlignment="1">
      <alignment horizontal="center" vertical="center" wrapText="1"/>
    </xf>
    <xf numFmtId="1" fontId="6" fillId="3" borderId="243" xfId="0" applyNumberFormat="1" applyFont="1" applyFill="1" applyBorder="1"/>
    <xf numFmtId="1" fontId="0" fillId="3" borderId="243" xfId="0" applyNumberFormat="1" applyFill="1" applyBorder="1"/>
    <xf numFmtId="1" fontId="6" fillId="3" borderId="243" xfId="0" applyNumberFormat="1" applyFont="1" applyFill="1" applyBorder="1" applyAlignment="1">
      <alignment wrapText="1"/>
    </xf>
    <xf numFmtId="1" fontId="16" fillId="3" borderId="243" xfId="0" applyNumberFormat="1" applyFont="1" applyFill="1" applyBorder="1"/>
    <xf numFmtId="1" fontId="6" fillId="2" borderId="243" xfId="0" applyNumberFormat="1" applyFont="1" applyFill="1" applyBorder="1" applyAlignment="1">
      <alignment wrapText="1"/>
    </xf>
    <xf numFmtId="1" fontId="6" fillId="0" borderId="243" xfId="0" applyNumberFormat="1" applyFont="1" applyBorder="1" applyAlignment="1">
      <alignment wrapText="1"/>
    </xf>
    <xf numFmtId="1" fontId="6" fillId="3" borderId="245" xfId="0" applyNumberFormat="1" applyFont="1" applyFill="1" applyBorder="1" applyAlignment="1">
      <alignment wrapText="1"/>
    </xf>
    <xf numFmtId="1" fontId="6" fillId="3" borderId="246" xfId="0" applyNumberFormat="1" applyFont="1" applyFill="1" applyBorder="1" applyAlignment="1">
      <alignment wrapText="1"/>
    </xf>
    <xf numFmtId="1" fontId="8" fillId="3" borderId="243" xfId="0" applyNumberFormat="1" applyFont="1" applyFill="1" applyBorder="1"/>
    <xf numFmtId="1" fontId="6" fillId="0" borderId="244" xfId="0" applyNumberFormat="1" applyFont="1" applyBorder="1" applyAlignment="1">
      <alignment horizontal="center" vertical="center" wrapText="1"/>
    </xf>
    <xf numFmtId="1" fontId="6" fillId="3" borderId="249" xfId="0" applyNumberFormat="1" applyFont="1" applyFill="1" applyBorder="1" applyAlignment="1">
      <alignment wrapText="1"/>
    </xf>
    <xf numFmtId="1" fontId="6" fillId="3" borderId="243" xfId="0" applyNumberFormat="1" applyFont="1" applyFill="1" applyBorder="1" applyAlignment="1">
      <alignment vertical="center"/>
    </xf>
    <xf numFmtId="1" fontId="17" fillId="3" borderId="243" xfId="0" applyNumberFormat="1" applyFont="1" applyFill="1" applyBorder="1" applyAlignment="1">
      <alignment wrapText="1"/>
    </xf>
    <xf numFmtId="1" fontId="6" fillId="0" borderId="252" xfId="0" applyNumberFormat="1" applyFont="1" applyBorder="1" applyAlignment="1">
      <alignment wrapText="1"/>
    </xf>
    <xf numFmtId="1" fontId="17" fillId="2" borderId="243" xfId="0" applyNumberFormat="1" applyFont="1" applyFill="1" applyBorder="1" applyAlignment="1">
      <alignment wrapText="1"/>
    </xf>
    <xf numFmtId="1" fontId="6" fillId="0" borderId="253" xfId="0" applyNumberFormat="1" applyFont="1" applyBorder="1" applyAlignment="1">
      <alignment horizontal="center" vertical="center" wrapText="1"/>
    </xf>
    <xf numFmtId="1" fontId="6" fillId="0" borderId="224" xfId="0" applyNumberFormat="1" applyFont="1" applyBorder="1"/>
    <xf numFmtId="1" fontId="8" fillId="2" borderId="243" xfId="0" applyNumberFormat="1" applyFont="1" applyFill="1" applyBorder="1"/>
    <xf numFmtId="1" fontId="16" fillId="0" borderId="243" xfId="0" applyNumberFormat="1" applyFont="1" applyBorder="1"/>
    <xf numFmtId="1" fontId="6" fillId="0" borderId="248" xfId="0" applyNumberFormat="1" applyFont="1" applyBorder="1" applyAlignment="1">
      <alignment horizontal="center" vertical="center"/>
    </xf>
    <xf numFmtId="1" fontId="6" fillId="0" borderId="250" xfId="0" applyNumberFormat="1" applyFont="1" applyBorder="1" applyAlignment="1">
      <alignment horizontal="center" vertical="center" wrapText="1"/>
    </xf>
    <xf numFmtId="1" fontId="6" fillId="0" borderId="248" xfId="0" applyNumberFormat="1" applyFont="1" applyBorder="1" applyAlignment="1">
      <alignment horizontal="center" vertical="center" wrapText="1"/>
    </xf>
    <xf numFmtId="1" fontId="6" fillId="9" borderId="98" xfId="0" applyNumberFormat="1" applyFont="1" applyFill="1" applyBorder="1" applyProtection="1">
      <protection locked="0"/>
    </xf>
    <xf numFmtId="1" fontId="6" fillId="9" borderId="0" xfId="0" applyNumberFormat="1" applyFont="1" applyFill="1" applyProtection="1">
      <protection locked="0"/>
    </xf>
    <xf numFmtId="1" fontId="6" fillId="0" borderId="253" xfId="0" applyNumberFormat="1" applyFont="1" applyBorder="1" applyAlignment="1">
      <alignment vertical="center" wrapText="1"/>
    </xf>
    <xf numFmtId="1" fontId="6" fillId="0" borderId="253" xfId="0" applyNumberFormat="1" applyFont="1" applyBorder="1" applyAlignment="1">
      <alignment horizontal="right" wrapText="1"/>
    </xf>
    <xf numFmtId="1" fontId="6" fillId="0" borderId="254" xfId="0" applyNumberFormat="1" applyFont="1" applyBorder="1" applyAlignment="1">
      <alignment horizontal="right" wrapText="1"/>
    </xf>
    <xf numFmtId="1" fontId="8" fillId="0" borderId="251" xfId="0" applyNumberFormat="1" applyFont="1" applyBorder="1"/>
    <xf numFmtId="1" fontId="6" fillId="0" borderId="251" xfId="0" applyNumberFormat="1" applyFont="1" applyBorder="1" applyAlignment="1">
      <alignment wrapText="1"/>
    </xf>
    <xf numFmtId="1" fontId="17" fillId="0" borderId="251" xfId="0" applyNumberFormat="1" applyFont="1" applyBorder="1" applyAlignment="1">
      <alignment wrapText="1"/>
    </xf>
    <xf numFmtId="1" fontId="17" fillId="2" borderId="255" xfId="0" applyNumberFormat="1" applyFont="1" applyFill="1" applyBorder="1" applyAlignment="1">
      <alignment wrapText="1"/>
    </xf>
    <xf numFmtId="1" fontId="17" fillId="0" borderId="256" xfId="0" applyNumberFormat="1" applyFont="1" applyBorder="1" applyAlignment="1">
      <alignment wrapText="1"/>
    </xf>
    <xf numFmtId="1" fontId="17" fillId="0" borderId="255" xfId="0" applyNumberFormat="1" applyFont="1" applyBorder="1" applyAlignment="1">
      <alignment wrapText="1"/>
    </xf>
    <xf numFmtId="1" fontId="6" fillId="0" borderId="255" xfId="0" applyNumberFormat="1" applyFont="1" applyBorder="1" applyAlignment="1">
      <alignment wrapText="1"/>
    </xf>
    <xf numFmtId="1" fontId="6" fillId="0" borderId="257" xfId="0" applyNumberFormat="1" applyFont="1" applyBorder="1" applyAlignment="1">
      <alignment wrapText="1"/>
    </xf>
    <xf numFmtId="1" fontId="6" fillId="3" borderId="224" xfId="0" applyNumberFormat="1" applyFont="1" applyFill="1" applyBorder="1" applyAlignment="1">
      <alignment horizontal="center" vertical="center" wrapText="1"/>
    </xf>
    <xf numFmtId="1" fontId="6" fillId="0" borderId="223" xfId="0" applyNumberFormat="1" applyFont="1" applyBorder="1" applyAlignment="1">
      <alignment vertical="center"/>
    </xf>
    <xf numFmtId="1" fontId="6" fillId="3" borderId="223" xfId="0" applyNumberFormat="1" applyFont="1" applyFill="1" applyBorder="1" applyAlignment="1">
      <alignment vertical="center"/>
    </xf>
    <xf numFmtId="1" fontId="4" fillId="0" borderId="241" xfId="0" applyNumberFormat="1" applyFont="1" applyBorder="1" applyAlignment="1">
      <alignment horizontal="center" vertical="center" wrapText="1"/>
    </xf>
    <xf numFmtId="1" fontId="4" fillId="0" borderId="242" xfId="0" applyNumberFormat="1" applyFont="1" applyBorder="1" applyAlignment="1">
      <alignment horizontal="center" vertical="center"/>
    </xf>
    <xf numFmtId="1" fontId="4" fillId="0" borderId="241" xfId="0" applyNumberFormat="1" applyFont="1" applyBorder="1" applyAlignment="1">
      <alignment horizontal="center" vertical="center"/>
    </xf>
    <xf numFmtId="1" fontId="4" fillId="0" borderId="224" xfId="0" applyNumberFormat="1" applyFont="1" applyBorder="1" applyAlignment="1">
      <alignment horizontal="center" vertical="center" wrapText="1"/>
    </xf>
    <xf numFmtId="1" fontId="4" fillId="3" borderId="224" xfId="0" applyNumberFormat="1" applyFont="1" applyFill="1" applyBorder="1" applyAlignment="1">
      <alignment horizontal="center" vertical="center" wrapText="1"/>
    </xf>
    <xf numFmtId="1" fontId="6" fillId="0" borderId="242" xfId="0" applyNumberFormat="1" applyFont="1" applyBorder="1" applyAlignment="1">
      <alignment horizontal="center" vertical="center"/>
    </xf>
    <xf numFmtId="1" fontId="6" fillId="0" borderId="241" xfId="0" applyNumberFormat="1" applyFont="1" applyBorder="1" applyAlignment="1">
      <alignment horizontal="center" vertical="center"/>
    </xf>
    <xf numFmtId="1" fontId="6" fillId="0" borderId="228" xfId="0" applyNumberFormat="1" applyFont="1" applyBorder="1" applyAlignment="1">
      <alignment horizontal="center" vertical="center"/>
    </xf>
    <xf numFmtId="1" fontId="6" fillId="0" borderId="239" xfId="0" applyNumberFormat="1" applyFont="1" applyBorder="1"/>
    <xf numFmtId="1" fontId="0" fillId="2" borderId="243" xfId="0" applyNumberFormat="1" applyFill="1" applyBorder="1"/>
    <xf numFmtId="1" fontId="6" fillId="0" borderId="253" xfId="4" applyNumberFormat="1" applyFont="1" applyBorder="1" applyAlignment="1" applyProtection="1">
      <alignment horizontal="center" vertical="center"/>
      <protection hidden="1"/>
    </xf>
    <xf numFmtId="1" fontId="6" fillId="0" borderId="254" xfId="2" applyNumberFormat="1" applyFont="1" applyBorder="1" applyAlignment="1">
      <alignment horizontal="center" vertical="center" wrapText="1"/>
    </xf>
    <xf numFmtId="1" fontId="6" fillId="0" borderId="248" xfId="2" applyNumberFormat="1" applyFont="1" applyBorder="1" applyAlignment="1">
      <alignment horizontal="center" vertical="center" wrapText="1"/>
    </xf>
    <xf numFmtId="1" fontId="6" fillId="0" borderId="223" xfId="2" applyNumberFormat="1" applyFont="1" applyBorder="1"/>
    <xf numFmtId="1" fontId="4" fillId="0" borderId="253" xfId="4" applyNumberFormat="1" applyFont="1" applyBorder="1" applyAlignment="1" applyProtection="1">
      <alignment horizontal="center" vertical="center"/>
      <protection hidden="1"/>
    </xf>
    <xf numFmtId="1" fontId="4" fillId="0" borderId="254" xfId="2" applyNumberFormat="1" applyFont="1" applyBorder="1" applyAlignment="1">
      <alignment horizontal="center" vertical="center" wrapText="1"/>
    </xf>
    <xf numFmtId="1" fontId="4" fillId="0" borderId="248" xfId="2" applyNumberFormat="1" applyFont="1" applyBorder="1" applyAlignment="1">
      <alignment horizontal="center" vertical="center" wrapText="1"/>
    </xf>
    <xf numFmtId="1" fontId="4" fillId="0" borderId="224" xfId="2" applyNumberFormat="1" applyFont="1" applyBorder="1" applyAlignment="1">
      <alignment horizontal="center" vertical="center" wrapText="1"/>
    </xf>
    <xf numFmtId="1" fontId="4" fillId="0" borderId="223" xfId="2" applyNumberFormat="1" applyFont="1" applyBorder="1"/>
    <xf numFmtId="1" fontId="4" fillId="5" borderId="224" xfId="2" applyNumberFormat="1" applyFont="1" applyFill="1" applyBorder="1" applyProtection="1">
      <protection locked="0"/>
    </xf>
    <xf numFmtId="1" fontId="4" fillId="5" borderId="223" xfId="2" applyNumberFormat="1" applyFont="1" applyFill="1" applyBorder="1" applyProtection="1">
      <protection locked="0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6" fillId="0" borderId="67" xfId="0" applyNumberFormat="1" applyFont="1" applyBorder="1" applyAlignment="1">
      <alignment horizontal="left" vertical="center" wrapText="1"/>
    </xf>
    <xf numFmtId="1" fontId="6" fillId="0" borderId="76" xfId="0" applyNumberFormat="1" applyFont="1" applyBorder="1" applyAlignment="1">
      <alignment vertical="center" wrapText="1"/>
    </xf>
    <xf numFmtId="1" fontId="6" fillId="0" borderId="52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left" vertical="center" wrapText="1"/>
    </xf>
    <xf numFmtId="1" fontId="6" fillId="0" borderId="70" xfId="0" applyNumberFormat="1" applyFont="1" applyBorder="1" applyAlignment="1">
      <alignment horizontal="left" vertical="center" wrapText="1"/>
    </xf>
    <xf numFmtId="1" fontId="8" fillId="2" borderId="0" xfId="0" applyNumberFormat="1" applyFont="1" applyFill="1" applyAlignment="1">
      <alignment wrapText="1"/>
    </xf>
    <xf numFmtId="1" fontId="6" fillId="0" borderId="29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55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52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 wrapText="1"/>
    </xf>
    <xf numFmtId="1" fontId="6" fillId="3" borderId="259" xfId="0" applyNumberFormat="1" applyFont="1" applyFill="1" applyBorder="1" applyAlignment="1">
      <alignment wrapText="1"/>
    </xf>
    <xf numFmtId="1" fontId="6" fillId="3" borderId="260" xfId="0" applyNumberFormat="1" applyFont="1" applyFill="1" applyBorder="1" applyAlignment="1">
      <alignment wrapText="1"/>
    </xf>
    <xf numFmtId="1" fontId="6" fillId="0" borderId="263" xfId="0" applyNumberFormat="1" applyFont="1" applyBorder="1" applyAlignment="1">
      <alignment horizontal="center" vertical="center" wrapText="1"/>
    </xf>
    <xf numFmtId="1" fontId="6" fillId="0" borderId="262" xfId="0" applyNumberFormat="1" applyFont="1" applyBorder="1" applyAlignment="1">
      <alignment horizontal="center" vertical="center" wrapText="1"/>
    </xf>
    <xf numFmtId="1" fontId="9" fillId="0" borderId="264" xfId="0" applyNumberFormat="1" applyFont="1" applyBorder="1" applyAlignment="1">
      <alignment horizontal="center" vertical="center"/>
    </xf>
    <xf numFmtId="1" fontId="6" fillId="3" borderId="265" xfId="0" applyNumberFormat="1" applyFont="1" applyFill="1" applyBorder="1" applyAlignment="1">
      <alignment wrapText="1"/>
    </xf>
    <xf numFmtId="1" fontId="6" fillId="3" borderId="266" xfId="0" applyNumberFormat="1" applyFont="1" applyFill="1" applyBorder="1" applyAlignment="1">
      <alignment wrapText="1"/>
    </xf>
    <xf numFmtId="1" fontId="6" fillId="0" borderId="263" xfId="0" applyNumberFormat="1" applyFont="1" applyBorder="1" applyAlignment="1">
      <alignment horizontal="right"/>
    </xf>
    <xf numFmtId="1" fontId="6" fillId="0" borderId="262" xfId="0" applyNumberFormat="1" applyFont="1" applyBorder="1" applyAlignment="1">
      <alignment horizontal="right"/>
    </xf>
    <xf numFmtId="1" fontId="6" fillId="5" borderId="263" xfId="0" applyNumberFormat="1" applyFont="1" applyFill="1" applyBorder="1" applyProtection="1">
      <protection locked="0"/>
    </xf>
    <xf numFmtId="1" fontId="6" fillId="0" borderId="267" xfId="0" applyNumberFormat="1" applyFont="1" applyBorder="1" applyAlignment="1">
      <alignment vertical="center" wrapText="1"/>
    </xf>
    <xf numFmtId="1" fontId="6" fillId="0" borderId="268" xfId="0" applyNumberFormat="1" applyFont="1" applyBorder="1"/>
    <xf numFmtId="1" fontId="6" fillId="3" borderId="249" xfId="0" applyNumberFormat="1" applyFont="1" applyFill="1" applyBorder="1"/>
    <xf numFmtId="1" fontId="6" fillId="0" borderId="272" xfId="0" applyNumberFormat="1" applyFont="1" applyBorder="1" applyAlignment="1">
      <alignment horizontal="center" vertical="center" wrapText="1"/>
    </xf>
    <xf numFmtId="1" fontId="6" fillId="0" borderId="261" xfId="0" applyNumberFormat="1" applyFont="1" applyBorder="1" applyAlignment="1">
      <alignment horizontal="center" vertical="center" wrapText="1"/>
    </xf>
    <xf numFmtId="1" fontId="6" fillId="0" borderId="271" xfId="0" applyNumberFormat="1" applyFont="1" applyBorder="1" applyAlignment="1">
      <alignment horizontal="center" vertical="center" wrapText="1"/>
    </xf>
    <xf numFmtId="1" fontId="6" fillId="0" borderId="272" xfId="0" applyNumberFormat="1" applyFont="1" applyBorder="1" applyAlignment="1">
      <alignment horizontal="right" wrapText="1"/>
    </xf>
    <xf numFmtId="1" fontId="6" fillId="0" borderId="273" xfId="0" applyNumberFormat="1" applyFont="1" applyBorder="1" applyAlignment="1">
      <alignment horizontal="right" wrapText="1"/>
    </xf>
    <xf numFmtId="1" fontId="6" fillId="0" borderId="262" xfId="0" applyNumberFormat="1" applyFont="1" applyBorder="1" applyAlignment="1">
      <alignment horizontal="right" wrapText="1"/>
    </xf>
    <xf numFmtId="1" fontId="6" fillId="5" borderId="261" xfId="0" applyNumberFormat="1" applyFont="1" applyFill="1" applyBorder="1" applyProtection="1">
      <protection locked="0"/>
    </xf>
    <xf numFmtId="1" fontId="6" fillId="5" borderId="262" xfId="0" applyNumberFormat="1" applyFont="1" applyFill="1" applyBorder="1" applyProtection="1">
      <protection locked="0"/>
    </xf>
    <xf numFmtId="1" fontId="6" fillId="0" borderId="269" xfId="0" applyNumberFormat="1" applyFont="1" applyBorder="1" applyAlignment="1">
      <alignment horizontal="left" vertical="center" wrapText="1"/>
    </xf>
    <xf numFmtId="1" fontId="8" fillId="0" borderId="270" xfId="0" applyNumberFormat="1" applyFont="1" applyBorder="1"/>
    <xf numFmtId="1" fontId="6" fillId="0" borderId="264" xfId="0" applyNumberFormat="1" applyFont="1" applyBorder="1" applyAlignment="1">
      <alignment horizontal="center" vertical="center" wrapText="1"/>
    </xf>
    <xf numFmtId="1" fontId="6" fillId="0" borderId="262" xfId="0" applyNumberFormat="1" applyFont="1" applyBorder="1"/>
    <xf numFmtId="1" fontId="6" fillId="0" borderId="261" xfId="0" applyNumberFormat="1" applyFont="1" applyBorder="1"/>
    <xf numFmtId="1" fontId="6" fillId="0" borderId="270" xfId="0" applyNumberFormat="1" applyFont="1" applyBorder="1" applyAlignment="1">
      <alignment horizontal="center" vertical="center" wrapText="1"/>
    </xf>
    <xf numFmtId="1" fontId="6" fillId="3" borderId="274" xfId="0" applyNumberFormat="1" applyFont="1" applyFill="1" applyBorder="1"/>
    <xf numFmtId="1" fontId="0" fillId="3" borderId="274" xfId="0" applyNumberFormat="1" applyFill="1" applyBorder="1"/>
    <xf numFmtId="1" fontId="6" fillId="3" borderId="274" xfId="0" applyNumberFormat="1" applyFont="1" applyFill="1" applyBorder="1" applyAlignment="1">
      <alignment wrapText="1"/>
    </xf>
    <xf numFmtId="1" fontId="16" fillId="3" borderId="274" xfId="0" applyNumberFormat="1" applyFont="1" applyFill="1" applyBorder="1"/>
    <xf numFmtId="1" fontId="6" fillId="2" borderId="274" xfId="0" applyNumberFormat="1" applyFont="1" applyFill="1" applyBorder="1" applyAlignment="1">
      <alignment wrapText="1"/>
    </xf>
    <xf numFmtId="1" fontId="6" fillId="0" borderId="274" xfId="0" applyNumberFormat="1" applyFont="1" applyBorder="1" applyAlignment="1">
      <alignment wrapText="1"/>
    </xf>
    <xf numFmtId="1" fontId="6" fillId="3" borderId="276" xfId="0" applyNumberFormat="1" applyFont="1" applyFill="1" applyBorder="1" applyAlignment="1">
      <alignment wrapText="1"/>
    </xf>
    <xf numFmtId="1" fontId="6" fillId="3" borderId="277" xfId="0" applyNumberFormat="1" applyFont="1" applyFill="1" applyBorder="1" applyAlignment="1">
      <alignment wrapText="1"/>
    </xf>
    <xf numFmtId="1" fontId="8" fillId="3" borderId="274" xfId="0" applyNumberFormat="1" applyFont="1" applyFill="1" applyBorder="1"/>
    <xf numFmtId="1" fontId="6" fillId="0" borderId="275" xfId="0" applyNumberFormat="1" applyFont="1" applyBorder="1" applyAlignment="1">
      <alignment horizontal="center" vertical="center" wrapText="1"/>
    </xf>
    <xf numFmtId="1" fontId="6" fillId="3" borderId="280" xfId="0" applyNumberFormat="1" applyFont="1" applyFill="1" applyBorder="1" applyAlignment="1">
      <alignment wrapText="1"/>
    </xf>
    <xf numFmtId="1" fontId="6" fillId="3" borderId="274" xfId="0" applyNumberFormat="1" applyFont="1" applyFill="1" applyBorder="1" applyAlignment="1">
      <alignment vertical="center"/>
    </xf>
    <xf numFmtId="1" fontId="17" fillId="3" borderId="274" xfId="0" applyNumberFormat="1" applyFont="1" applyFill="1" applyBorder="1" applyAlignment="1">
      <alignment wrapText="1"/>
    </xf>
    <xf numFmtId="1" fontId="6" fillId="0" borderId="283" xfId="0" applyNumberFormat="1" applyFont="1" applyBorder="1" applyAlignment="1">
      <alignment wrapText="1"/>
    </xf>
    <xf numFmtId="1" fontId="17" fillId="2" borderId="274" xfId="0" applyNumberFormat="1" applyFont="1" applyFill="1" applyBorder="1" applyAlignment="1">
      <alignment wrapText="1"/>
    </xf>
    <xf numFmtId="1" fontId="6" fillId="0" borderId="263" xfId="0" applyNumberFormat="1" applyFont="1" applyBorder="1"/>
    <xf numFmtId="1" fontId="6" fillId="0" borderId="272" xfId="0" applyNumberFormat="1" applyFont="1" applyBorder="1" applyAlignment="1">
      <alignment vertical="center" wrapText="1"/>
    </xf>
    <xf numFmtId="1" fontId="6" fillId="0" borderId="284" xfId="0" applyNumberFormat="1" applyFont="1" applyBorder="1" applyAlignment="1">
      <alignment horizontal="right" wrapText="1"/>
    </xf>
    <xf numFmtId="1" fontId="8" fillId="0" borderId="282" xfId="0" applyNumberFormat="1" applyFont="1" applyBorder="1"/>
    <xf numFmtId="1" fontId="6" fillId="0" borderId="282" xfId="0" applyNumberFormat="1" applyFont="1" applyBorder="1" applyAlignment="1">
      <alignment wrapText="1"/>
    </xf>
    <xf numFmtId="1" fontId="17" fillId="0" borderId="282" xfId="0" applyNumberFormat="1" applyFont="1" applyBorder="1" applyAlignment="1">
      <alignment wrapText="1"/>
    </xf>
    <xf numFmtId="1" fontId="17" fillId="2" borderId="285" xfId="0" applyNumberFormat="1" applyFont="1" applyFill="1" applyBorder="1" applyAlignment="1">
      <alignment wrapText="1"/>
    </xf>
    <xf numFmtId="1" fontId="17" fillId="0" borderId="286" xfId="0" applyNumberFormat="1" applyFont="1" applyBorder="1" applyAlignment="1">
      <alignment wrapText="1"/>
    </xf>
    <xf numFmtId="1" fontId="17" fillId="0" borderId="285" xfId="0" applyNumberFormat="1" applyFont="1" applyBorder="1" applyAlignment="1">
      <alignment wrapText="1"/>
    </xf>
    <xf numFmtId="1" fontId="6" fillId="0" borderId="285" xfId="0" applyNumberFormat="1" applyFont="1" applyBorder="1" applyAlignment="1">
      <alignment wrapText="1"/>
    </xf>
    <xf numFmtId="1" fontId="6" fillId="0" borderId="287" xfId="0" applyNumberFormat="1" applyFont="1" applyBorder="1" applyAlignment="1">
      <alignment wrapText="1"/>
    </xf>
    <xf numFmtId="1" fontId="6" fillId="3" borderId="263" xfId="0" applyNumberFormat="1" applyFont="1" applyFill="1" applyBorder="1" applyAlignment="1">
      <alignment horizontal="center" vertical="center" wrapText="1"/>
    </xf>
    <xf numFmtId="1" fontId="6" fillId="0" borderId="262" xfId="0" applyNumberFormat="1" applyFont="1" applyBorder="1" applyAlignment="1">
      <alignment vertical="center"/>
    </xf>
    <xf numFmtId="1" fontId="6" fillId="3" borderId="262" xfId="0" applyNumberFormat="1" applyFont="1" applyFill="1" applyBorder="1" applyAlignment="1">
      <alignment vertical="center"/>
    </xf>
    <xf numFmtId="1" fontId="4" fillId="0" borderId="288" xfId="0" applyNumberFormat="1" applyFont="1" applyBorder="1" applyAlignment="1">
      <alignment horizontal="center" vertical="center" wrapText="1"/>
    </xf>
    <xf numFmtId="1" fontId="4" fillId="0" borderId="284" xfId="0" applyNumberFormat="1" applyFont="1" applyBorder="1" applyAlignment="1">
      <alignment horizontal="center" vertical="center"/>
    </xf>
    <xf numFmtId="1" fontId="4" fillId="0" borderId="288" xfId="0" applyNumberFormat="1" applyFont="1" applyBorder="1" applyAlignment="1">
      <alignment horizontal="center" vertical="center"/>
    </xf>
    <xf numFmtId="1" fontId="4" fillId="0" borderId="263" xfId="0" applyNumberFormat="1" applyFont="1" applyBorder="1" applyAlignment="1">
      <alignment horizontal="center" vertical="center" wrapText="1"/>
    </xf>
    <xf numFmtId="1" fontId="4" fillId="3" borderId="263" xfId="0" applyNumberFormat="1" applyFont="1" applyFill="1" applyBorder="1" applyAlignment="1">
      <alignment horizontal="center" vertical="center" wrapText="1"/>
    </xf>
    <xf numFmtId="1" fontId="6" fillId="0" borderId="288" xfId="0" applyNumberFormat="1" applyFont="1" applyBorder="1" applyAlignment="1">
      <alignment horizontal="center" vertical="center" wrapText="1"/>
    </xf>
    <xf numFmtId="1" fontId="6" fillId="0" borderId="284" xfId="0" applyNumberFormat="1" applyFont="1" applyBorder="1" applyAlignment="1">
      <alignment horizontal="center" vertical="center"/>
    </xf>
    <xf numFmtId="1" fontId="6" fillId="0" borderId="288" xfId="0" applyNumberFormat="1" applyFont="1" applyBorder="1" applyAlignment="1">
      <alignment horizontal="center" vertical="center"/>
    </xf>
    <xf numFmtId="1" fontId="6" fillId="0" borderId="282" xfId="0" applyNumberFormat="1" applyFont="1" applyBorder="1"/>
    <xf numFmtId="1" fontId="6" fillId="0" borderId="288" xfId="4" applyNumberFormat="1" applyFont="1" applyBorder="1" applyAlignment="1" applyProtection="1">
      <alignment horizontal="center" vertical="center"/>
      <protection hidden="1"/>
    </xf>
    <xf numFmtId="1" fontId="6" fillId="0" borderId="284" xfId="2" applyNumberFormat="1" applyFont="1" applyBorder="1" applyAlignment="1">
      <alignment horizontal="center" vertical="center" wrapText="1"/>
    </xf>
    <xf numFmtId="1" fontId="6" fillId="0" borderId="262" xfId="2" applyNumberFormat="1" applyFont="1" applyBorder="1"/>
    <xf numFmtId="1" fontId="4" fillId="0" borderId="288" xfId="4" applyNumberFormat="1" applyFont="1" applyBorder="1" applyAlignment="1" applyProtection="1">
      <alignment horizontal="center" vertical="center"/>
      <protection hidden="1"/>
    </xf>
    <xf numFmtId="1" fontId="4" fillId="0" borderId="284" xfId="2" applyNumberFormat="1" applyFont="1" applyBorder="1" applyAlignment="1">
      <alignment horizontal="center" vertical="center" wrapText="1"/>
    </xf>
    <xf numFmtId="1" fontId="4" fillId="0" borderId="263" xfId="2" applyNumberFormat="1" applyFont="1" applyBorder="1" applyAlignment="1">
      <alignment horizontal="center" vertical="center" wrapText="1"/>
    </xf>
    <xf numFmtId="1" fontId="4" fillId="0" borderId="262" xfId="2" applyNumberFormat="1" applyFont="1" applyBorder="1"/>
    <xf numFmtId="1" fontId="4" fillId="5" borderId="263" xfId="2" applyNumberFormat="1" applyFont="1" applyFill="1" applyBorder="1" applyProtection="1">
      <protection locked="0"/>
    </xf>
    <xf numFmtId="1" fontId="4" fillId="5" borderId="262" xfId="2" applyNumberFormat="1" applyFont="1" applyFill="1" applyBorder="1" applyProtection="1">
      <protection locked="0"/>
    </xf>
    <xf numFmtId="1" fontId="4" fillId="0" borderId="16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4" fillId="0" borderId="52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55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1" fontId="8" fillId="2" borderId="0" xfId="0" applyNumberFormat="1" applyFont="1" applyFill="1" applyAlignment="1">
      <alignment wrapText="1"/>
    </xf>
    <xf numFmtId="1" fontId="6" fillId="0" borderId="52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left" vertical="center" wrapText="1"/>
    </xf>
    <xf numFmtId="1" fontId="6" fillId="0" borderId="70" xfId="0" applyNumberFormat="1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67" xfId="0" applyNumberFormat="1" applyFont="1" applyBorder="1" applyAlignment="1">
      <alignment horizontal="left" vertical="center" wrapText="1"/>
    </xf>
    <xf numFmtId="1" fontId="6" fillId="0" borderId="76" xfId="0" applyNumberFormat="1" applyFont="1" applyBorder="1" applyAlignment="1">
      <alignment vertical="center" wrapText="1"/>
    </xf>
    <xf numFmtId="1" fontId="6" fillId="3" borderId="289" xfId="0" applyNumberFormat="1" applyFont="1" applyFill="1" applyBorder="1" applyAlignment="1">
      <alignment wrapText="1"/>
    </xf>
    <xf numFmtId="1" fontId="6" fillId="3" borderId="290" xfId="0" applyNumberFormat="1" applyFont="1" applyFill="1" applyBorder="1" applyAlignment="1">
      <alignment wrapText="1"/>
    </xf>
    <xf numFmtId="1" fontId="6" fillId="0" borderId="293" xfId="0" applyNumberFormat="1" applyFont="1" applyBorder="1" applyAlignment="1">
      <alignment horizontal="center" vertical="center" wrapText="1"/>
    </xf>
    <xf numFmtId="1" fontId="6" fillId="0" borderId="292" xfId="0" applyNumberFormat="1" applyFont="1" applyBorder="1" applyAlignment="1">
      <alignment horizontal="center" vertical="center" wrapText="1"/>
    </xf>
    <xf numFmtId="1" fontId="9" fillId="0" borderId="294" xfId="0" applyNumberFormat="1" applyFont="1" applyBorder="1" applyAlignment="1">
      <alignment horizontal="center" vertical="center"/>
    </xf>
    <xf numFmtId="1" fontId="6" fillId="3" borderId="295" xfId="0" applyNumberFormat="1" applyFont="1" applyFill="1" applyBorder="1" applyAlignment="1">
      <alignment wrapText="1"/>
    </xf>
    <xf numFmtId="1" fontId="6" fillId="3" borderId="296" xfId="0" applyNumberFormat="1" applyFont="1" applyFill="1" applyBorder="1" applyAlignment="1">
      <alignment wrapText="1"/>
    </xf>
    <xf numFmtId="1" fontId="6" fillId="0" borderId="293" xfId="0" applyNumberFormat="1" applyFont="1" applyBorder="1" applyAlignment="1">
      <alignment horizontal="right"/>
    </xf>
    <xf numFmtId="1" fontId="6" fillId="0" borderId="292" xfId="0" applyNumberFormat="1" applyFont="1" applyBorder="1" applyAlignment="1">
      <alignment horizontal="right"/>
    </xf>
    <xf numFmtId="1" fontId="6" fillId="5" borderId="293" xfId="0" applyNumberFormat="1" applyFont="1" applyFill="1" applyBorder="1" applyProtection="1">
      <protection locked="0"/>
    </xf>
    <xf numFmtId="1" fontId="6" fillId="6" borderId="298" xfId="1" applyNumberFormat="1" applyFont="1" applyBorder="1" applyProtection="1">
      <protection locked="0"/>
    </xf>
    <xf numFmtId="1" fontId="6" fillId="6" borderId="299" xfId="1" applyNumberFormat="1" applyFont="1" applyBorder="1" applyProtection="1">
      <protection locked="0"/>
    </xf>
    <xf numFmtId="1" fontId="6" fillId="6" borderId="300" xfId="1" applyNumberFormat="1" applyFont="1" applyBorder="1" applyProtection="1">
      <protection locked="0"/>
    </xf>
    <xf numFmtId="1" fontId="6" fillId="6" borderId="301" xfId="1" applyNumberFormat="1" applyFont="1" applyBorder="1" applyProtection="1">
      <protection locked="0"/>
    </xf>
    <xf numFmtId="1" fontId="6" fillId="6" borderId="302" xfId="1" applyNumberFormat="1" applyFont="1" applyBorder="1" applyProtection="1">
      <protection locked="0"/>
    </xf>
    <xf numFmtId="1" fontId="6" fillId="0" borderId="303" xfId="0" applyNumberFormat="1" applyFont="1" applyBorder="1" applyAlignment="1">
      <alignment vertical="center" wrapText="1"/>
    </xf>
    <xf numFmtId="1" fontId="6" fillId="0" borderId="304" xfId="0" applyNumberFormat="1" applyFont="1" applyBorder="1" applyAlignment="1">
      <alignment horizontal="center" vertical="center" wrapText="1"/>
    </xf>
    <xf numFmtId="1" fontId="6" fillId="0" borderId="304" xfId="0" applyNumberFormat="1" applyFont="1" applyBorder="1" applyProtection="1">
      <protection locked="0"/>
    </xf>
    <xf numFmtId="1" fontId="6" fillId="0" borderId="305" xfId="0" applyNumberFormat="1" applyFont="1" applyBorder="1"/>
    <xf numFmtId="1" fontId="6" fillId="0" borderId="305" xfId="0" applyNumberFormat="1" applyFont="1" applyBorder="1" applyProtection="1">
      <protection locked="0"/>
    </xf>
    <xf numFmtId="1" fontId="6" fillId="0" borderId="306" xfId="0" applyNumberFormat="1" applyFont="1" applyBorder="1"/>
    <xf numFmtId="1" fontId="6" fillId="0" borderId="304" xfId="0" applyNumberFormat="1" applyFont="1" applyBorder="1"/>
    <xf numFmtId="1" fontId="6" fillId="0" borderId="307" xfId="0" applyNumberFormat="1" applyFont="1" applyBorder="1"/>
    <xf numFmtId="1" fontId="6" fillId="3" borderId="280" xfId="0" applyNumberFormat="1" applyFont="1" applyFill="1" applyBorder="1"/>
    <xf numFmtId="1" fontId="6" fillId="0" borderId="312" xfId="0" applyNumberFormat="1" applyFont="1" applyBorder="1" applyAlignment="1">
      <alignment horizontal="center" vertical="center" wrapText="1"/>
    </xf>
    <xf numFmtId="1" fontId="6" fillId="0" borderId="291" xfId="0" applyNumberFormat="1" applyFont="1" applyBorder="1" applyAlignment="1">
      <alignment horizontal="center" vertical="center" wrapText="1"/>
    </xf>
    <xf numFmtId="1" fontId="6" fillId="0" borderId="311" xfId="0" applyNumberFormat="1" applyFont="1" applyBorder="1" applyAlignment="1">
      <alignment horizontal="center" vertical="center" wrapText="1"/>
    </xf>
    <xf numFmtId="1" fontId="6" fillId="0" borderId="312" xfId="0" applyNumberFormat="1" applyFont="1" applyBorder="1" applyAlignment="1">
      <alignment horizontal="right" wrapText="1"/>
    </xf>
    <xf numFmtId="1" fontId="6" fillId="0" borderId="313" xfId="0" applyNumberFormat="1" applyFont="1" applyBorder="1" applyAlignment="1">
      <alignment horizontal="right" wrapText="1"/>
    </xf>
    <xf numFmtId="1" fontId="6" fillId="0" borderId="292" xfId="0" applyNumberFormat="1" applyFont="1" applyBorder="1" applyAlignment="1">
      <alignment horizontal="right" wrapText="1"/>
    </xf>
    <xf numFmtId="1" fontId="6" fillId="5" borderId="291" xfId="0" applyNumberFormat="1" applyFont="1" applyFill="1" applyBorder="1" applyProtection="1">
      <protection locked="0"/>
    </xf>
    <xf numFmtId="1" fontId="6" fillId="5" borderId="292" xfId="0" applyNumberFormat="1" applyFont="1" applyFill="1" applyBorder="1" applyProtection="1">
      <protection locked="0"/>
    </xf>
    <xf numFmtId="1" fontId="6" fillId="0" borderId="308" xfId="0" applyNumberFormat="1" applyFont="1" applyBorder="1" applyAlignment="1">
      <alignment horizontal="left" vertical="center" wrapText="1"/>
    </xf>
    <xf numFmtId="1" fontId="8" fillId="0" borderId="310" xfId="0" applyNumberFormat="1" applyFont="1" applyBorder="1"/>
    <xf numFmtId="1" fontId="6" fillId="0" borderId="294" xfId="0" applyNumberFormat="1" applyFont="1" applyBorder="1" applyAlignment="1">
      <alignment horizontal="center" vertical="center" wrapText="1"/>
    </xf>
    <xf numFmtId="1" fontId="6" fillId="0" borderId="297" xfId="0" applyNumberFormat="1" applyFont="1" applyBorder="1" applyAlignment="1">
      <alignment horizontal="center" vertical="center" wrapText="1"/>
    </xf>
    <xf numFmtId="1" fontId="6" fillId="0" borderId="292" xfId="0" applyNumberFormat="1" applyFont="1" applyBorder="1"/>
    <xf numFmtId="1" fontId="6" fillId="0" borderId="291" xfId="0" applyNumberFormat="1" applyFont="1" applyBorder="1"/>
    <xf numFmtId="1" fontId="6" fillId="0" borderId="310" xfId="0" applyNumberFormat="1" applyFont="1" applyBorder="1" applyAlignment="1">
      <alignment horizontal="center" vertical="center" wrapText="1"/>
    </xf>
    <xf numFmtId="1" fontId="6" fillId="3" borderId="314" xfId="0" applyNumberFormat="1" applyFont="1" applyFill="1" applyBorder="1"/>
    <xf numFmtId="1" fontId="0" fillId="3" borderId="314" xfId="0" applyNumberFormat="1" applyFill="1" applyBorder="1"/>
    <xf numFmtId="1" fontId="6" fillId="3" borderId="314" xfId="0" applyNumberFormat="1" applyFont="1" applyFill="1" applyBorder="1" applyAlignment="1">
      <alignment wrapText="1"/>
    </xf>
    <xf numFmtId="1" fontId="16" fillId="3" borderId="314" xfId="0" applyNumberFormat="1" applyFont="1" applyFill="1" applyBorder="1"/>
    <xf numFmtId="1" fontId="6" fillId="2" borderId="314" xfId="0" applyNumberFormat="1" applyFont="1" applyFill="1" applyBorder="1" applyAlignment="1">
      <alignment wrapText="1"/>
    </xf>
    <xf numFmtId="1" fontId="6" fillId="0" borderId="314" xfId="0" applyNumberFormat="1" applyFont="1" applyBorder="1" applyAlignment="1">
      <alignment wrapText="1"/>
    </xf>
    <xf numFmtId="1" fontId="6" fillId="3" borderId="316" xfId="0" applyNumberFormat="1" applyFont="1" applyFill="1" applyBorder="1" applyAlignment="1">
      <alignment wrapText="1"/>
    </xf>
    <xf numFmtId="1" fontId="6" fillId="3" borderId="317" xfId="0" applyNumberFormat="1" applyFont="1" applyFill="1" applyBorder="1" applyAlignment="1">
      <alignment wrapText="1"/>
    </xf>
    <xf numFmtId="1" fontId="8" fillId="3" borderId="314" xfId="0" applyNumberFormat="1" applyFont="1" applyFill="1" applyBorder="1"/>
    <xf numFmtId="1" fontId="6" fillId="0" borderId="318" xfId="0" applyNumberFormat="1" applyFont="1" applyBorder="1" applyAlignment="1">
      <alignment horizontal="center" vertical="center" wrapText="1"/>
    </xf>
    <xf numFmtId="1" fontId="6" fillId="0" borderId="315" xfId="0" applyNumberFormat="1" applyFont="1" applyBorder="1" applyAlignment="1">
      <alignment horizontal="center" vertical="center" wrapText="1"/>
    </xf>
    <xf numFmtId="1" fontId="6" fillId="3" borderId="320" xfId="0" applyNumberFormat="1" applyFont="1" applyFill="1" applyBorder="1" applyAlignment="1">
      <alignment wrapText="1"/>
    </xf>
    <xf numFmtId="1" fontId="6" fillId="3" borderId="314" xfId="0" applyNumberFormat="1" applyFont="1" applyFill="1" applyBorder="1" applyAlignment="1">
      <alignment vertical="center"/>
    </xf>
    <xf numFmtId="1" fontId="17" fillId="3" borderId="314" xfId="0" applyNumberFormat="1" applyFont="1" applyFill="1" applyBorder="1" applyAlignment="1">
      <alignment wrapText="1"/>
    </xf>
    <xf numFmtId="1" fontId="6" fillId="0" borderId="322" xfId="0" applyNumberFormat="1" applyFont="1" applyBorder="1" applyAlignment="1">
      <alignment horizontal="center" vertical="center" wrapText="1"/>
    </xf>
    <xf numFmtId="1" fontId="6" fillId="0" borderId="323" xfId="0" applyNumberFormat="1" applyFont="1" applyBorder="1" applyAlignment="1">
      <alignment wrapText="1"/>
    </xf>
    <xf numFmtId="1" fontId="17" fillId="2" borderId="314" xfId="0" applyNumberFormat="1" applyFont="1" applyFill="1" applyBorder="1" applyAlignment="1">
      <alignment wrapText="1"/>
    </xf>
    <xf numFmtId="1" fontId="6" fillId="0" borderId="324" xfId="0" applyNumberFormat="1" applyFont="1" applyBorder="1" applyAlignment="1">
      <alignment horizontal="center" vertical="center" wrapText="1"/>
    </xf>
    <xf numFmtId="1" fontId="6" fillId="0" borderId="293" xfId="0" applyNumberFormat="1" applyFont="1" applyBorder="1"/>
    <xf numFmtId="1" fontId="8" fillId="2" borderId="314" xfId="0" applyNumberFormat="1" applyFont="1" applyFill="1" applyBorder="1"/>
    <xf numFmtId="1" fontId="16" fillId="0" borderId="314" xfId="0" applyNumberFormat="1" applyFont="1" applyBorder="1"/>
    <xf numFmtId="1" fontId="6" fillId="0" borderId="321" xfId="0" applyNumberFormat="1" applyFont="1" applyBorder="1" applyAlignment="1">
      <alignment horizontal="center" vertical="center" wrapText="1"/>
    </xf>
    <xf numFmtId="1" fontId="6" fillId="0" borderId="319" xfId="0" applyNumberFormat="1" applyFont="1" applyBorder="1" applyAlignment="1">
      <alignment horizontal="center" vertical="center" wrapText="1"/>
    </xf>
    <xf numFmtId="1" fontId="6" fillId="0" borderId="324" xfId="0" applyNumberFormat="1" applyFont="1" applyBorder="1" applyAlignment="1">
      <alignment vertical="center" wrapText="1"/>
    </xf>
    <xf numFmtId="1" fontId="6" fillId="0" borderId="324" xfId="0" applyNumberFormat="1" applyFont="1" applyBorder="1" applyAlignment="1">
      <alignment horizontal="right" wrapText="1"/>
    </xf>
    <xf numFmtId="1" fontId="6" fillId="0" borderId="325" xfId="0" applyNumberFormat="1" applyFont="1" applyBorder="1" applyAlignment="1">
      <alignment horizontal="right" wrapText="1"/>
    </xf>
    <xf numFmtId="1" fontId="8" fillId="0" borderId="322" xfId="0" applyNumberFormat="1" applyFont="1" applyBorder="1"/>
    <xf numFmtId="1" fontId="6" fillId="0" borderId="322" xfId="0" applyNumberFormat="1" applyFont="1" applyBorder="1" applyAlignment="1">
      <alignment wrapText="1"/>
    </xf>
    <xf numFmtId="1" fontId="17" fillId="0" borderId="322" xfId="0" applyNumberFormat="1" applyFont="1" applyBorder="1" applyAlignment="1">
      <alignment wrapText="1"/>
    </xf>
    <xf numFmtId="1" fontId="17" fillId="2" borderId="326" xfId="0" applyNumberFormat="1" applyFont="1" applyFill="1" applyBorder="1" applyAlignment="1">
      <alignment wrapText="1"/>
    </xf>
    <xf numFmtId="1" fontId="17" fillId="0" borderId="327" xfId="0" applyNumberFormat="1" applyFont="1" applyBorder="1" applyAlignment="1">
      <alignment wrapText="1"/>
    </xf>
    <xf numFmtId="1" fontId="17" fillId="0" borderId="326" xfId="0" applyNumberFormat="1" applyFont="1" applyBorder="1" applyAlignment="1">
      <alignment wrapText="1"/>
    </xf>
    <xf numFmtId="1" fontId="6" fillId="0" borderId="326" xfId="0" applyNumberFormat="1" applyFont="1" applyBorder="1" applyAlignment="1">
      <alignment wrapText="1"/>
    </xf>
    <xf numFmtId="1" fontId="6" fillId="0" borderId="328" xfId="0" applyNumberFormat="1" applyFont="1" applyBorder="1" applyAlignment="1">
      <alignment wrapText="1"/>
    </xf>
    <xf numFmtId="1" fontId="6" fillId="3" borderId="293" xfId="0" applyNumberFormat="1" applyFont="1" applyFill="1" applyBorder="1" applyAlignment="1">
      <alignment horizontal="center" vertical="center" wrapText="1"/>
    </xf>
    <xf numFmtId="1" fontId="6" fillId="0" borderId="292" xfId="0" applyNumberFormat="1" applyFont="1" applyBorder="1" applyAlignment="1">
      <alignment vertical="center"/>
    </xf>
    <xf numFmtId="1" fontId="6" fillId="3" borderId="292" xfId="0" applyNumberFormat="1" applyFont="1" applyFill="1" applyBorder="1" applyAlignment="1">
      <alignment vertical="center"/>
    </xf>
    <xf numFmtId="1" fontId="4" fillId="0" borderId="324" xfId="0" applyNumberFormat="1" applyFont="1" applyBorder="1" applyAlignment="1">
      <alignment horizontal="center" vertical="center" wrapText="1"/>
    </xf>
    <xf numFmtId="1" fontId="4" fillId="0" borderId="325" xfId="0" applyNumberFormat="1" applyFont="1" applyBorder="1" applyAlignment="1">
      <alignment horizontal="center" vertical="center"/>
    </xf>
    <xf numFmtId="1" fontId="4" fillId="0" borderId="324" xfId="0" applyNumberFormat="1" applyFont="1" applyBorder="1" applyAlignment="1">
      <alignment horizontal="center" vertical="center"/>
    </xf>
    <xf numFmtId="1" fontId="4" fillId="0" borderId="293" xfId="0" applyNumberFormat="1" applyFont="1" applyBorder="1" applyAlignment="1">
      <alignment horizontal="center" vertical="center" wrapText="1"/>
    </xf>
    <xf numFmtId="1" fontId="4" fillId="3" borderId="293" xfId="0" applyNumberFormat="1" applyFont="1" applyFill="1" applyBorder="1" applyAlignment="1">
      <alignment horizontal="center" vertical="center" wrapText="1"/>
    </xf>
    <xf numFmtId="1" fontId="6" fillId="0" borderId="325" xfId="0" applyNumberFormat="1" applyFont="1" applyBorder="1" applyAlignment="1">
      <alignment horizontal="center" vertical="center"/>
    </xf>
    <xf numFmtId="1" fontId="6" fillId="0" borderId="324" xfId="0" applyNumberFormat="1" applyFont="1" applyBorder="1" applyAlignment="1">
      <alignment horizontal="center" vertical="center"/>
    </xf>
    <xf numFmtId="1" fontId="6" fillId="0" borderId="319" xfId="0" applyNumberFormat="1" applyFont="1" applyBorder="1" applyAlignment="1">
      <alignment horizontal="center" vertical="center"/>
    </xf>
    <xf numFmtId="1" fontId="6" fillId="0" borderId="322" xfId="0" applyNumberFormat="1" applyFont="1" applyBorder="1"/>
    <xf numFmtId="1" fontId="0" fillId="2" borderId="314" xfId="0" applyNumberFormat="1" applyFill="1" applyBorder="1"/>
    <xf numFmtId="1" fontId="6" fillId="0" borderId="293" xfId="0" applyNumberFormat="1" applyFont="1" applyBorder="1" applyAlignment="1">
      <alignment horizontal="center" vertical="center" wrapText="1"/>
    </xf>
    <xf numFmtId="1" fontId="6" fillId="0" borderId="324" xfId="4" applyNumberFormat="1" applyFont="1" applyBorder="1" applyAlignment="1" applyProtection="1">
      <alignment horizontal="center" vertical="center"/>
      <protection hidden="1"/>
    </xf>
    <xf numFmtId="1" fontId="6" fillId="0" borderId="325" xfId="2" applyNumberFormat="1" applyFont="1" applyBorder="1" applyAlignment="1">
      <alignment horizontal="center" vertical="center" wrapText="1"/>
    </xf>
    <xf numFmtId="1" fontId="6" fillId="0" borderId="319" xfId="2" applyNumberFormat="1" applyFont="1" applyBorder="1" applyAlignment="1">
      <alignment horizontal="center" vertical="center" wrapText="1"/>
    </xf>
    <xf numFmtId="1" fontId="6" fillId="0" borderId="292" xfId="2" applyNumberFormat="1" applyFont="1" applyBorder="1"/>
    <xf numFmtId="1" fontId="4" fillId="0" borderId="324" xfId="4" applyNumberFormat="1" applyFont="1" applyBorder="1" applyAlignment="1" applyProtection="1">
      <alignment horizontal="center" vertical="center"/>
      <protection hidden="1"/>
    </xf>
    <xf numFmtId="1" fontId="4" fillId="0" borderId="325" xfId="2" applyNumberFormat="1" applyFont="1" applyBorder="1" applyAlignment="1">
      <alignment horizontal="center" vertical="center" wrapText="1"/>
    </xf>
    <xf numFmtId="1" fontId="4" fillId="0" borderId="319" xfId="2" applyNumberFormat="1" applyFont="1" applyBorder="1" applyAlignment="1">
      <alignment horizontal="center" vertical="center" wrapText="1"/>
    </xf>
    <xf numFmtId="1" fontId="4" fillId="0" borderId="293" xfId="2" applyNumberFormat="1" applyFont="1" applyBorder="1" applyAlignment="1">
      <alignment horizontal="center" vertical="center" wrapText="1"/>
    </xf>
    <xf numFmtId="1" fontId="4" fillId="0" borderId="292" xfId="2" applyNumberFormat="1" applyFont="1" applyBorder="1"/>
    <xf numFmtId="1" fontId="4" fillId="5" borderId="293" xfId="2" applyNumberFormat="1" applyFont="1" applyFill="1" applyBorder="1" applyProtection="1">
      <protection locked="0"/>
    </xf>
    <xf numFmtId="1" fontId="4" fillId="5" borderId="292" xfId="2" applyNumberFormat="1" applyFont="1" applyFill="1" applyBorder="1" applyProtection="1">
      <protection locked="0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6" fillId="0" borderId="67" xfId="0" applyNumberFormat="1" applyFont="1" applyBorder="1" applyAlignment="1">
      <alignment horizontal="left" vertical="center" wrapText="1"/>
    </xf>
    <xf numFmtId="1" fontId="6" fillId="0" borderId="76" xfId="0" applyNumberFormat="1" applyFont="1" applyBorder="1" applyAlignment="1">
      <alignment vertical="center" wrapText="1"/>
    </xf>
    <xf numFmtId="1" fontId="6" fillId="0" borderId="52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left" vertical="center" wrapText="1"/>
    </xf>
    <xf numFmtId="1" fontId="6" fillId="0" borderId="70" xfId="0" applyNumberFormat="1" applyFont="1" applyBorder="1" applyAlignment="1">
      <alignment horizontal="left" vertical="center" wrapText="1"/>
    </xf>
    <xf numFmtId="1" fontId="8" fillId="2" borderId="0" xfId="0" applyNumberFormat="1" applyFont="1" applyFill="1" applyAlignment="1">
      <alignment wrapText="1"/>
    </xf>
    <xf numFmtId="1" fontId="6" fillId="0" borderId="29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55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52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291" xfId="0" applyNumberFormat="1" applyFont="1" applyBorder="1" applyAlignment="1">
      <alignment horizontal="center" vertical="center" wrapText="1"/>
    </xf>
    <xf numFmtId="1" fontId="6" fillId="0" borderId="292" xfId="0" applyNumberFormat="1" applyFont="1" applyBorder="1" applyAlignment="1">
      <alignment horizontal="center" vertical="center" wrapText="1"/>
    </xf>
    <xf numFmtId="1" fontId="6" fillId="0" borderId="311" xfId="0" applyNumberFormat="1" applyFont="1" applyBorder="1" applyAlignment="1">
      <alignment horizontal="center" vertical="center" wrapText="1"/>
    </xf>
    <xf numFmtId="1" fontId="6" fillId="0" borderId="315" xfId="0" applyNumberFormat="1" applyFont="1" applyBorder="1" applyAlignment="1">
      <alignment horizontal="center" vertical="center" wrapText="1"/>
    </xf>
    <xf numFmtId="1" fontId="6" fillId="0" borderId="322" xfId="0" applyNumberFormat="1" applyFont="1" applyBorder="1" applyAlignment="1">
      <alignment horizontal="center" vertical="center" wrapText="1"/>
    </xf>
    <xf numFmtId="1" fontId="6" fillId="0" borderId="318" xfId="0" applyNumberFormat="1" applyFont="1" applyBorder="1" applyAlignment="1">
      <alignment horizontal="center" vertical="center" wrapText="1"/>
    </xf>
    <xf numFmtId="1" fontId="6" fillId="0" borderId="319" xfId="0" applyNumberFormat="1" applyFont="1" applyBorder="1" applyAlignment="1">
      <alignment horizontal="center" vertical="center" wrapText="1"/>
    </xf>
    <xf numFmtId="1" fontId="6" fillId="0" borderId="321" xfId="0" applyNumberFormat="1" applyFont="1" applyBorder="1" applyAlignment="1">
      <alignment horizontal="center" vertical="center" wrapText="1"/>
    </xf>
    <xf numFmtId="1" fontId="6" fillId="0" borderId="319" xfId="0" applyNumberFormat="1" applyFont="1" applyBorder="1" applyAlignment="1">
      <alignment horizontal="center" vertical="center"/>
    </xf>
    <xf numFmtId="1" fontId="6" fillId="0" borderId="293" xfId="0" applyNumberFormat="1" applyFont="1" applyBorder="1" applyAlignment="1">
      <alignment horizontal="center" vertical="center" wrapText="1"/>
    </xf>
    <xf numFmtId="1" fontId="6" fillId="0" borderId="319" xfId="2" applyNumberFormat="1" applyFont="1" applyBorder="1" applyAlignment="1">
      <alignment horizontal="center" vertical="center" wrapText="1"/>
    </xf>
    <xf numFmtId="1" fontId="4" fillId="0" borderId="319" xfId="2" applyNumberFormat="1" applyFont="1" applyBorder="1" applyAlignment="1">
      <alignment horizontal="center" vertical="center" wrapText="1"/>
    </xf>
    <xf numFmtId="1" fontId="9" fillId="0" borderId="318" xfId="0" applyNumberFormat="1" applyFont="1" applyBorder="1" applyAlignment="1">
      <alignment horizontal="center" vertical="center"/>
    </xf>
    <xf numFmtId="1" fontId="6" fillId="3" borderId="320" xfId="0" applyNumberFormat="1" applyFont="1" applyFill="1" applyBorder="1"/>
    <xf numFmtId="1" fontId="6" fillId="0" borderId="315" xfId="0" applyNumberFormat="1" applyFont="1" applyBorder="1" applyAlignment="1">
      <alignment horizontal="left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4" fillId="0" borderId="52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55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1" fontId="8" fillId="2" borderId="0" xfId="0" applyNumberFormat="1" applyFont="1" applyFill="1" applyAlignment="1">
      <alignment wrapText="1"/>
    </xf>
    <xf numFmtId="1" fontId="6" fillId="0" borderId="52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left" vertical="center" wrapText="1"/>
    </xf>
    <xf numFmtId="1" fontId="6" fillId="0" borderId="70" xfId="0" applyNumberFormat="1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67" xfId="0" applyNumberFormat="1" applyFont="1" applyBorder="1" applyAlignment="1">
      <alignment horizontal="left" vertical="center" wrapText="1"/>
    </xf>
    <xf numFmtId="1" fontId="6" fillId="0" borderId="76" xfId="0" applyNumberFormat="1" applyFont="1" applyBorder="1" applyAlignment="1">
      <alignment vertical="center" wrapText="1"/>
    </xf>
    <xf numFmtId="1" fontId="4" fillId="0" borderId="319" xfId="2" applyNumberFormat="1" applyFont="1" applyBorder="1" applyAlignment="1">
      <alignment horizontal="center" vertical="center" wrapText="1"/>
    </xf>
    <xf numFmtId="1" fontId="6" fillId="0" borderId="319" xfId="2" applyNumberFormat="1" applyFont="1" applyBorder="1" applyAlignment="1">
      <alignment horizontal="center" vertical="center" wrapText="1"/>
    </xf>
    <xf numFmtId="1" fontId="6" fillId="0" borderId="293" xfId="0" applyNumberFormat="1" applyFont="1" applyBorder="1" applyAlignment="1">
      <alignment horizontal="center" vertical="center" wrapText="1"/>
    </xf>
    <xf numFmtId="1" fontId="6" fillId="0" borderId="291" xfId="0" applyNumberFormat="1" applyFont="1" applyBorder="1" applyAlignment="1">
      <alignment horizontal="center" vertical="center" wrapText="1"/>
    </xf>
    <xf numFmtId="1" fontId="6" fillId="0" borderId="292" xfId="0" applyNumberFormat="1" applyFont="1" applyBorder="1" applyAlignment="1">
      <alignment horizontal="center" vertical="center" wrapText="1"/>
    </xf>
    <xf numFmtId="1" fontId="6" fillId="0" borderId="315" xfId="0" applyNumberFormat="1" applyFont="1" applyBorder="1" applyAlignment="1">
      <alignment horizontal="center" vertical="center" wrapText="1"/>
    </xf>
    <xf numFmtId="1" fontId="6" fillId="0" borderId="318" xfId="0" applyNumberFormat="1" applyFont="1" applyBorder="1" applyAlignment="1">
      <alignment horizontal="center" vertical="center" wrapText="1"/>
    </xf>
    <xf numFmtId="1" fontId="6" fillId="0" borderId="319" xfId="0" applyNumberFormat="1" applyFont="1" applyBorder="1" applyAlignment="1">
      <alignment horizontal="center" vertical="center" wrapText="1"/>
    </xf>
    <xf numFmtId="1" fontId="6" fillId="0" borderId="321" xfId="0" applyNumberFormat="1" applyFont="1" applyBorder="1" applyAlignment="1">
      <alignment horizontal="center" vertical="center" wrapText="1"/>
    </xf>
    <xf numFmtId="1" fontId="6" fillId="0" borderId="322" xfId="0" applyNumberFormat="1" applyFont="1" applyBorder="1" applyAlignment="1">
      <alignment horizontal="center" vertical="center" wrapText="1"/>
    </xf>
    <xf numFmtId="1" fontId="6" fillId="0" borderId="319" xfId="0" applyNumberFormat="1" applyFont="1" applyBorder="1" applyAlignment="1">
      <alignment horizontal="center" vertical="center"/>
    </xf>
    <xf numFmtId="1" fontId="6" fillId="0" borderId="311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6" fillId="0" borderId="67" xfId="0" applyNumberFormat="1" applyFont="1" applyBorder="1" applyAlignment="1">
      <alignment horizontal="left" vertical="center" wrapText="1"/>
    </xf>
    <xf numFmtId="1" fontId="6" fillId="0" borderId="76" xfId="0" applyNumberFormat="1" applyFont="1" applyBorder="1" applyAlignment="1">
      <alignment vertical="center" wrapText="1"/>
    </xf>
    <xf numFmtId="1" fontId="6" fillId="0" borderId="52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left" vertical="center" wrapText="1"/>
    </xf>
    <xf numFmtId="1" fontId="6" fillId="0" borderId="70" xfId="0" applyNumberFormat="1" applyFont="1" applyBorder="1" applyAlignment="1">
      <alignment horizontal="left" vertical="center" wrapText="1"/>
    </xf>
    <xf numFmtId="1" fontId="8" fillId="2" borderId="0" xfId="0" applyNumberFormat="1" applyFont="1" applyFill="1" applyAlignment="1">
      <alignment wrapText="1"/>
    </xf>
    <xf numFmtId="1" fontId="6" fillId="0" borderId="29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55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52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291" xfId="0" applyNumberFormat="1" applyFont="1" applyBorder="1" applyAlignment="1">
      <alignment horizontal="center" vertical="center" wrapText="1"/>
    </xf>
    <xf numFmtId="1" fontId="6" fillId="0" borderId="292" xfId="0" applyNumberFormat="1" applyFont="1" applyBorder="1" applyAlignment="1">
      <alignment horizontal="center" vertical="center" wrapText="1"/>
    </xf>
    <xf numFmtId="1" fontId="6" fillId="0" borderId="311" xfId="0" applyNumberFormat="1" applyFont="1" applyBorder="1" applyAlignment="1">
      <alignment horizontal="center" vertical="center" wrapText="1"/>
    </xf>
    <xf numFmtId="1" fontId="6" fillId="0" borderId="315" xfId="0" applyNumberFormat="1" applyFont="1" applyBorder="1" applyAlignment="1">
      <alignment horizontal="center" vertical="center" wrapText="1"/>
    </xf>
    <xf numFmtId="1" fontId="6" fillId="0" borderId="322" xfId="0" applyNumberFormat="1" applyFont="1" applyBorder="1" applyAlignment="1">
      <alignment horizontal="center" vertical="center" wrapText="1"/>
    </xf>
    <xf numFmtId="1" fontId="6" fillId="0" borderId="318" xfId="0" applyNumberFormat="1" applyFont="1" applyBorder="1" applyAlignment="1">
      <alignment horizontal="center" vertical="center" wrapText="1"/>
    </xf>
    <xf numFmtId="1" fontId="6" fillId="0" borderId="319" xfId="0" applyNumberFormat="1" applyFont="1" applyBorder="1" applyAlignment="1">
      <alignment horizontal="center" vertical="center" wrapText="1"/>
    </xf>
    <xf numFmtId="1" fontId="6" fillId="0" borderId="321" xfId="0" applyNumberFormat="1" applyFont="1" applyBorder="1" applyAlignment="1">
      <alignment horizontal="center" vertical="center" wrapText="1"/>
    </xf>
    <xf numFmtId="1" fontId="6" fillId="0" borderId="319" xfId="0" applyNumberFormat="1" applyFont="1" applyBorder="1" applyAlignment="1">
      <alignment horizontal="center" vertical="center"/>
    </xf>
    <xf numFmtId="1" fontId="6" fillId="0" borderId="293" xfId="0" applyNumberFormat="1" applyFont="1" applyBorder="1" applyAlignment="1">
      <alignment horizontal="center" vertical="center" wrapText="1"/>
    </xf>
    <xf numFmtId="1" fontId="6" fillId="0" borderId="319" xfId="2" applyNumberFormat="1" applyFont="1" applyBorder="1" applyAlignment="1">
      <alignment horizontal="center" vertical="center" wrapText="1"/>
    </xf>
    <xf numFmtId="1" fontId="4" fillId="0" borderId="319" xfId="2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6" fillId="0" borderId="67" xfId="0" applyNumberFormat="1" applyFont="1" applyBorder="1" applyAlignment="1">
      <alignment horizontal="left" vertical="center" wrapText="1"/>
    </xf>
    <xf numFmtId="1" fontId="6" fillId="0" borderId="76" xfId="0" applyNumberFormat="1" applyFont="1" applyBorder="1" applyAlignment="1">
      <alignment vertical="center" wrapText="1"/>
    </xf>
    <xf numFmtId="1" fontId="6" fillId="0" borderId="52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left" vertical="center" wrapText="1"/>
    </xf>
    <xf numFmtId="1" fontId="6" fillId="0" borderId="70" xfId="0" applyNumberFormat="1" applyFont="1" applyBorder="1" applyAlignment="1">
      <alignment horizontal="left" vertical="center" wrapText="1"/>
    </xf>
    <xf numFmtId="1" fontId="8" fillId="2" borderId="0" xfId="0" applyNumberFormat="1" applyFont="1" applyFill="1" applyAlignment="1">
      <alignment wrapText="1"/>
    </xf>
    <xf numFmtId="1" fontId="6" fillId="0" borderId="29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55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52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291" xfId="0" applyNumberFormat="1" applyFont="1" applyBorder="1" applyAlignment="1">
      <alignment horizontal="center" vertical="center" wrapText="1"/>
    </xf>
    <xf numFmtId="1" fontId="6" fillId="0" borderId="292" xfId="0" applyNumberFormat="1" applyFont="1" applyBorder="1" applyAlignment="1">
      <alignment horizontal="center" vertical="center" wrapText="1"/>
    </xf>
    <xf numFmtId="1" fontId="6" fillId="0" borderId="311" xfId="0" applyNumberFormat="1" applyFont="1" applyBorder="1" applyAlignment="1">
      <alignment horizontal="center" vertical="center" wrapText="1"/>
    </xf>
    <xf numFmtId="1" fontId="6" fillId="0" borderId="315" xfId="0" applyNumberFormat="1" applyFont="1" applyBorder="1" applyAlignment="1">
      <alignment horizontal="center" vertical="center" wrapText="1"/>
    </xf>
    <xf numFmtId="1" fontId="6" fillId="0" borderId="322" xfId="0" applyNumberFormat="1" applyFont="1" applyBorder="1" applyAlignment="1">
      <alignment horizontal="center" vertical="center" wrapText="1"/>
    </xf>
    <xf numFmtId="1" fontId="6" fillId="0" borderId="318" xfId="0" applyNumberFormat="1" applyFont="1" applyBorder="1" applyAlignment="1">
      <alignment horizontal="center" vertical="center" wrapText="1"/>
    </xf>
    <xf numFmtId="1" fontId="6" fillId="0" borderId="319" xfId="0" applyNumberFormat="1" applyFont="1" applyBorder="1" applyAlignment="1">
      <alignment horizontal="center" vertical="center" wrapText="1"/>
    </xf>
    <xf numFmtId="1" fontId="6" fillId="0" borderId="321" xfId="0" applyNumberFormat="1" applyFont="1" applyBorder="1" applyAlignment="1">
      <alignment horizontal="center" vertical="center" wrapText="1"/>
    </xf>
    <xf numFmtId="1" fontId="6" fillId="0" borderId="319" xfId="0" applyNumberFormat="1" applyFont="1" applyBorder="1" applyAlignment="1">
      <alignment horizontal="center" vertical="center"/>
    </xf>
    <xf numFmtId="1" fontId="6" fillId="0" borderId="293" xfId="0" applyNumberFormat="1" applyFont="1" applyBorder="1" applyAlignment="1">
      <alignment horizontal="center" vertical="center" wrapText="1"/>
    </xf>
    <xf numFmtId="1" fontId="6" fillId="0" borderId="319" xfId="2" applyNumberFormat="1" applyFont="1" applyBorder="1" applyAlignment="1">
      <alignment horizontal="center" vertical="center" wrapText="1"/>
    </xf>
    <xf numFmtId="1" fontId="4" fillId="0" borderId="319" xfId="2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4" fillId="0" borderId="52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55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1" fontId="8" fillId="2" borderId="0" xfId="0" applyNumberFormat="1" applyFont="1" applyFill="1" applyAlignment="1">
      <alignment wrapText="1"/>
    </xf>
    <xf numFmtId="1" fontId="6" fillId="0" borderId="52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left" vertical="center" wrapText="1"/>
    </xf>
    <xf numFmtId="1" fontId="6" fillId="0" borderId="70" xfId="0" applyNumberFormat="1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67" xfId="0" applyNumberFormat="1" applyFont="1" applyBorder="1" applyAlignment="1">
      <alignment horizontal="left" vertical="center" wrapText="1"/>
    </xf>
    <xf numFmtId="1" fontId="6" fillId="0" borderId="76" xfId="0" applyNumberFormat="1" applyFont="1" applyBorder="1" applyAlignment="1">
      <alignment vertical="center" wrapText="1"/>
    </xf>
    <xf numFmtId="1" fontId="4" fillId="0" borderId="319" xfId="2" applyNumberFormat="1" applyFont="1" applyBorder="1" applyAlignment="1">
      <alignment horizontal="center" vertical="center" wrapText="1"/>
    </xf>
    <xf numFmtId="1" fontId="6" fillId="0" borderId="319" xfId="2" applyNumberFormat="1" applyFont="1" applyBorder="1" applyAlignment="1">
      <alignment horizontal="center" vertical="center" wrapText="1"/>
    </xf>
    <xf numFmtId="1" fontId="6" fillId="0" borderId="293" xfId="0" applyNumberFormat="1" applyFont="1" applyBorder="1" applyAlignment="1">
      <alignment horizontal="center" vertical="center" wrapText="1"/>
    </xf>
    <xf numFmtId="1" fontId="6" fillId="0" borderId="291" xfId="0" applyNumberFormat="1" applyFont="1" applyBorder="1" applyAlignment="1">
      <alignment horizontal="center" vertical="center" wrapText="1"/>
    </xf>
    <xf numFmtId="1" fontId="6" fillId="0" borderId="292" xfId="0" applyNumberFormat="1" applyFont="1" applyBorder="1" applyAlignment="1">
      <alignment horizontal="center" vertical="center" wrapText="1"/>
    </xf>
    <xf numFmtId="1" fontId="6" fillId="0" borderId="315" xfId="0" applyNumberFormat="1" applyFont="1" applyBorder="1" applyAlignment="1">
      <alignment horizontal="center" vertical="center" wrapText="1"/>
    </xf>
    <xf numFmtId="1" fontId="6" fillId="0" borderId="318" xfId="0" applyNumberFormat="1" applyFont="1" applyBorder="1" applyAlignment="1">
      <alignment horizontal="center" vertical="center" wrapText="1"/>
    </xf>
    <xf numFmtId="1" fontId="6" fillId="0" borderId="319" xfId="0" applyNumberFormat="1" applyFont="1" applyBorder="1" applyAlignment="1">
      <alignment horizontal="center" vertical="center" wrapText="1"/>
    </xf>
    <xf numFmtId="1" fontId="6" fillId="0" borderId="321" xfId="0" applyNumberFormat="1" applyFont="1" applyBorder="1" applyAlignment="1">
      <alignment horizontal="center" vertical="center" wrapText="1"/>
    </xf>
    <xf numFmtId="1" fontId="6" fillId="0" borderId="322" xfId="0" applyNumberFormat="1" applyFont="1" applyBorder="1" applyAlignment="1">
      <alignment horizontal="center" vertical="center" wrapText="1"/>
    </xf>
    <xf numFmtId="1" fontId="6" fillId="0" borderId="319" xfId="0" applyNumberFormat="1" applyFont="1" applyBorder="1" applyAlignment="1">
      <alignment horizontal="center" vertical="center"/>
    </xf>
    <xf numFmtId="1" fontId="6" fillId="0" borderId="311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52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6" fillId="0" borderId="50" xfId="0" applyNumberFormat="1" applyFont="1" applyBorder="1" applyAlignment="1">
      <alignment horizontal="center" vertical="center" wrapText="1"/>
    </xf>
    <xf numFmtId="1" fontId="6" fillId="0" borderId="49" xfId="0" applyNumberFormat="1" applyFont="1" applyBorder="1" applyAlignment="1">
      <alignment horizontal="center" vertical="center" wrapText="1"/>
    </xf>
    <xf numFmtId="1" fontId="6" fillId="0" borderId="51" xfId="0" applyNumberFormat="1" applyFont="1" applyBorder="1" applyAlignment="1">
      <alignment horizontal="center" vertical="center" wrapText="1"/>
    </xf>
    <xf numFmtId="1" fontId="6" fillId="0" borderId="53" xfId="0" applyNumberFormat="1" applyFont="1" applyBorder="1" applyAlignment="1">
      <alignment horizontal="center" vertical="center" wrapText="1"/>
    </xf>
    <xf numFmtId="1" fontId="6" fillId="0" borderId="85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6" fillId="0" borderId="50" xfId="0" applyNumberFormat="1" applyFont="1" applyBorder="1" applyAlignment="1">
      <alignment horizontal="center" vertical="center"/>
    </xf>
    <xf numFmtId="1" fontId="6" fillId="0" borderId="52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left" vertical="center"/>
    </xf>
    <xf numFmtId="1" fontId="6" fillId="0" borderId="12" xfId="0" applyNumberFormat="1" applyFont="1" applyBorder="1" applyAlignment="1">
      <alignment horizontal="left" vertical="center"/>
    </xf>
    <xf numFmtId="1" fontId="6" fillId="0" borderId="62" xfId="0" applyNumberFormat="1" applyFont="1" applyBorder="1" applyAlignment="1">
      <alignment horizontal="left" vertical="center"/>
    </xf>
    <xf numFmtId="1" fontId="6" fillId="0" borderId="26" xfId="0" applyNumberFormat="1" applyFont="1" applyBorder="1" applyAlignment="1">
      <alignment horizontal="left" vertical="center"/>
    </xf>
    <xf numFmtId="1" fontId="6" fillId="0" borderId="67" xfId="0" applyNumberFormat="1" applyFont="1" applyBorder="1" applyAlignment="1">
      <alignment horizontal="left" vertical="center" wrapText="1"/>
    </xf>
    <xf numFmtId="1" fontId="6" fillId="0" borderId="69" xfId="0" applyNumberFormat="1" applyFont="1" applyBorder="1" applyAlignment="1">
      <alignment horizontal="left" vertical="center" wrapText="1"/>
    </xf>
    <xf numFmtId="1" fontId="6" fillId="0" borderId="76" xfId="0" applyNumberFormat="1" applyFont="1" applyBorder="1" applyAlignment="1">
      <alignment vertical="center" wrapText="1"/>
    </xf>
    <xf numFmtId="1" fontId="6" fillId="0" borderId="61" xfId="0" applyNumberFormat="1" applyFont="1" applyBorder="1" applyAlignment="1">
      <alignment vertical="center" wrapText="1"/>
    </xf>
    <xf numFmtId="1" fontId="6" fillId="0" borderId="67" xfId="0" applyNumberFormat="1" applyFont="1" applyBorder="1" applyAlignment="1">
      <alignment vertical="center" wrapText="1"/>
    </xf>
    <xf numFmtId="1" fontId="6" fillId="0" borderId="69" xfId="0" applyNumberFormat="1" applyFont="1" applyBorder="1" applyAlignment="1">
      <alignment vertical="center" wrapText="1"/>
    </xf>
    <xf numFmtId="1" fontId="6" fillId="0" borderId="73" xfId="0" applyNumberFormat="1" applyFont="1" applyBorder="1" applyAlignment="1">
      <alignment vertical="center" wrapText="1"/>
    </xf>
    <xf numFmtId="1" fontId="6" fillId="0" borderId="32" xfId="0" applyNumberFormat="1" applyFont="1" applyBorder="1" applyAlignment="1">
      <alignment vertical="center" wrapText="1"/>
    </xf>
    <xf numFmtId="1" fontId="6" fillId="0" borderId="10" xfId="0" applyNumberFormat="1" applyFont="1" applyBorder="1" applyAlignment="1">
      <alignment vertical="center" wrapText="1"/>
    </xf>
    <xf numFmtId="1" fontId="6" fillId="0" borderId="12" xfId="0" applyNumberFormat="1" applyFont="1" applyBorder="1" applyAlignment="1">
      <alignment vertical="center" wrapText="1"/>
    </xf>
    <xf numFmtId="1" fontId="6" fillId="0" borderId="7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1" fontId="6" fillId="0" borderId="52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/>
    </xf>
    <xf numFmtId="1" fontId="6" fillId="0" borderId="73" xfId="0" applyNumberFormat="1" applyFont="1" applyBorder="1" applyAlignment="1">
      <alignment horizontal="left" vertical="center" wrapText="1"/>
    </xf>
    <xf numFmtId="1" fontId="6" fillId="0" borderId="32" xfId="0" applyNumberFormat="1" applyFont="1" applyBorder="1" applyAlignment="1">
      <alignment horizontal="left" vertical="center" wrapText="1"/>
    </xf>
    <xf numFmtId="1" fontId="6" fillId="0" borderId="0" xfId="0" applyNumberFormat="1" applyFont="1" applyAlignment="1">
      <alignment horizontal="center" vertical="center" wrapText="1"/>
    </xf>
    <xf numFmtId="1" fontId="6" fillId="0" borderId="6" xfId="0" applyNumberFormat="1" applyFont="1" applyBorder="1" applyAlignment="1">
      <alignment horizontal="center"/>
    </xf>
    <xf numFmtId="1" fontId="6" fillId="0" borderId="23" xfId="0" applyNumberFormat="1" applyFont="1" applyBorder="1" applyAlignment="1">
      <alignment horizontal="left"/>
    </xf>
    <xf numFmtId="1" fontId="6" fillId="0" borderId="70" xfId="0" applyNumberFormat="1" applyFont="1" applyBorder="1" applyAlignment="1">
      <alignment horizontal="left"/>
    </xf>
    <xf numFmtId="1" fontId="6" fillId="0" borderId="29" xfId="0" applyNumberFormat="1" applyFont="1" applyBorder="1" applyAlignment="1">
      <alignment horizontal="left"/>
    </xf>
    <xf numFmtId="1" fontId="6" fillId="0" borderId="23" xfId="0" applyNumberFormat="1" applyFont="1" applyBorder="1" applyAlignment="1">
      <alignment horizontal="left" vertical="center" wrapText="1"/>
    </xf>
    <xf numFmtId="1" fontId="6" fillId="0" borderId="97" xfId="0" applyNumberFormat="1" applyFont="1" applyBorder="1" applyAlignment="1">
      <alignment horizontal="left" vertical="center" wrapText="1"/>
    </xf>
    <xf numFmtId="1" fontId="6" fillId="0" borderId="70" xfId="0" applyNumberFormat="1" applyFont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0" borderId="111" xfId="0" applyNumberFormat="1" applyFont="1" applyBorder="1" applyAlignment="1">
      <alignment horizontal="left"/>
    </xf>
    <xf numFmtId="1" fontId="6" fillId="0" borderId="61" xfId="0" applyNumberFormat="1" applyFont="1" applyBorder="1" applyAlignment="1">
      <alignment horizontal="left"/>
    </xf>
    <xf numFmtId="1" fontId="6" fillId="0" borderId="97" xfId="0" applyNumberFormat="1" applyFont="1" applyBorder="1" applyAlignment="1">
      <alignment horizontal="left"/>
    </xf>
    <xf numFmtId="1" fontId="6" fillId="0" borderId="69" xfId="0" applyNumberFormat="1" applyFont="1" applyBorder="1" applyAlignment="1">
      <alignment horizontal="left"/>
    </xf>
    <xf numFmtId="1" fontId="6" fillId="0" borderId="10" xfId="0" applyNumberFormat="1" applyFont="1" applyBorder="1" applyAlignment="1">
      <alignment vertical="center"/>
    </xf>
    <xf numFmtId="1" fontId="19" fillId="0" borderId="12" xfId="0" applyNumberFormat="1" applyFont="1" applyBorder="1"/>
    <xf numFmtId="1" fontId="6" fillId="0" borderId="109" xfId="0" applyNumberFormat="1" applyFont="1" applyBorder="1" applyAlignment="1">
      <alignment horizontal="center" vertical="center" wrapText="1"/>
    </xf>
    <xf numFmtId="1" fontId="6" fillId="0" borderId="58" xfId="0" applyNumberFormat="1" applyFont="1" applyBorder="1" applyAlignment="1">
      <alignment horizontal="left" vertical="center"/>
    </xf>
    <xf numFmtId="1" fontId="6" fillId="0" borderId="70" xfId="0" applyNumberFormat="1" applyFont="1" applyBorder="1" applyAlignment="1">
      <alignment horizontal="left" vertical="center"/>
    </xf>
    <xf numFmtId="1" fontId="6" fillId="0" borderId="0" xfId="0" applyNumberFormat="1" applyFont="1" applyAlignment="1">
      <alignment horizontal="left"/>
    </xf>
    <xf numFmtId="1" fontId="6" fillId="0" borderId="52" xfId="0" applyNumberFormat="1" applyFont="1" applyBorder="1" applyAlignment="1">
      <alignment horizontal="left"/>
    </xf>
    <xf numFmtId="1" fontId="6" fillId="0" borderId="113" xfId="0" applyNumberFormat="1" applyFont="1" applyBorder="1" applyAlignment="1">
      <alignment horizontal="left"/>
    </xf>
    <xf numFmtId="1" fontId="6" fillId="0" borderId="32" xfId="0" applyNumberFormat="1" applyFont="1" applyBorder="1" applyAlignment="1">
      <alignment horizontal="left"/>
    </xf>
    <xf numFmtId="1" fontId="8" fillId="2" borderId="0" xfId="0" applyNumberFormat="1" applyFont="1" applyFill="1" applyAlignment="1">
      <alignment wrapText="1"/>
    </xf>
    <xf numFmtId="1" fontId="13" fillId="2" borderId="2" xfId="0" applyNumberFormat="1" applyFont="1" applyFill="1" applyBorder="1" applyAlignment="1">
      <alignment horizontal="left" wrapText="1"/>
    </xf>
    <xf numFmtId="1" fontId="4" fillId="0" borderId="23" xfId="0" applyNumberFormat="1" applyFont="1" applyBorder="1" applyAlignment="1">
      <alignment horizontal="left" vertical="center"/>
    </xf>
    <xf numFmtId="1" fontId="6" fillId="0" borderId="58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1" fontId="6" fillId="0" borderId="70" xfId="0" applyNumberFormat="1" applyFont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left" vertical="center" wrapText="1"/>
    </xf>
    <xf numFmtId="1" fontId="6" fillId="0" borderId="12" xfId="0" applyNumberFormat="1" applyFont="1" applyBorder="1" applyAlignment="1">
      <alignment horizontal="left" vertical="center" wrapText="1"/>
    </xf>
    <xf numFmtId="1" fontId="6" fillId="3" borderId="11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55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1" fontId="4" fillId="0" borderId="52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76" xfId="0" applyNumberFormat="1" applyFont="1" applyBorder="1" applyAlignment="1">
      <alignment horizontal="left" vertical="center" wrapText="1"/>
    </xf>
    <xf numFmtId="1" fontId="4" fillId="0" borderId="61" xfId="0" applyNumberFormat="1" applyFont="1" applyBorder="1" applyAlignment="1">
      <alignment horizontal="left" vertical="center" wrapText="1"/>
    </xf>
    <xf numFmtId="1" fontId="4" fillId="0" borderId="67" xfId="0" applyNumberFormat="1" applyFont="1" applyBorder="1" applyAlignment="1">
      <alignment horizontal="left"/>
    </xf>
    <xf numFmtId="1" fontId="4" fillId="0" borderId="69" xfId="0" applyNumberFormat="1" applyFont="1" applyBorder="1" applyAlignment="1">
      <alignment horizontal="left"/>
    </xf>
    <xf numFmtId="1" fontId="4" fillId="0" borderId="15" xfId="0" applyNumberFormat="1" applyFont="1" applyBorder="1" applyAlignment="1">
      <alignment horizontal="left" wrapText="1"/>
    </xf>
    <xf numFmtId="1" fontId="4" fillId="0" borderId="16" xfId="0" applyNumberFormat="1" applyFont="1" applyBorder="1" applyAlignment="1">
      <alignment horizontal="left" wrapText="1"/>
    </xf>
    <xf numFmtId="1" fontId="13" fillId="2" borderId="8" xfId="0" applyNumberFormat="1" applyFont="1" applyFill="1" applyBorder="1" applyAlignment="1">
      <alignment wrapText="1"/>
    </xf>
    <xf numFmtId="1" fontId="4" fillId="0" borderId="22" xfId="0" applyNumberFormat="1" applyFont="1" applyBorder="1" applyAlignment="1">
      <alignment horizontal="center" vertical="center" wrapText="1"/>
    </xf>
    <xf numFmtId="1" fontId="6" fillId="0" borderId="59" xfId="0" applyNumberFormat="1" applyFont="1" applyBorder="1" applyAlignment="1">
      <alignment horizontal="center" vertical="center" wrapText="1"/>
    </xf>
    <xf numFmtId="1" fontId="6" fillId="0" borderId="60" xfId="0" applyNumberFormat="1" applyFont="1" applyBorder="1" applyAlignment="1">
      <alignment horizontal="center" vertical="center" wrapText="1"/>
    </xf>
    <xf numFmtId="1" fontId="6" fillId="0" borderId="75" xfId="0" applyNumberFormat="1" applyFont="1" applyBorder="1" applyAlignment="1">
      <alignment horizontal="center" vertical="center" wrapText="1"/>
    </xf>
    <xf numFmtId="1" fontId="6" fillId="0" borderId="30" xfId="0" applyNumberFormat="1" applyFont="1" applyBorder="1" applyAlignment="1">
      <alignment horizontal="center" vertical="center" wrapText="1"/>
    </xf>
    <xf numFmtId="1" fontId="6" fillId="0" borderId="72" xfId="0" applyNumberFormat="1" applyFont="1" applyBorder="1" applyAlignment="1">
      <alignment horizontal="center" vertical="center" wrapText="1"/>
    </xf>
    <xf numFmtId="1" fontId="6" fillId="0" borderId="34" xfId="0" applyNumberFormat="1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/>
    </xf>
    <xf numFmtId="1" fontId="6" fillId="0" borderId="55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124" xfId="0" applyNumberFormat="1" applyFont="1" applyBorder="1" applyAlignment="1">
      <alignment horizontal="center" vertical="center" wrapText="1"/>
    </xf>
    <xf numFmtId="1" fontId="6" fillId="0" borderId="123" xfId="0" applyNumberFormat="1" applyFont="1" applyBorder="1" applyAlignment="1">
      <alignment horizontal="center" vertical="center" wrapText="1"/>
    </xf>
    <xf numFmtId="1" fontId="4" fillId="0" borderId="76" xfId="0" applyNumberFormat="1" applyFont="1" applyBorder="1" applyAlignment="1">
      <alignment horizontal="left" vertical="center"/>
    </xf>
    <xf numFmtId="1" fontId="4" fillId="0" borderId="61" xfId="0" applyNumberFormat="1" applyFont="1" applyBorder="1" applyAlignment="1">
      <alignment horizontal="left" vertical="center"/>
    </xf>
    <xf numFmtId="1" fontId="4" fillId="0" borderId="67" xfId="0" applyNumberFormat="1" applyFont="1" applyBorder="1" applyAlignment="1">
      <alignment horizontal="left" wrapText="1"/>
    </xf>
    <xf numFmtId="1" fontId="4" fillId="0" borderId="69" xfId="0" applyNumberFormat="1" applyFont="1" applyBorder="1" applyAlignment="1">
      <alignment horizontal="left" wrapText="1"/>
    </xf>
    <xf numFmtId="1" fontId="6" fillId="0" borderId="7" xfId="2" applyNumberFormat="1" applyFont="1" applyBorder="1" applyAlignment="1">
      <alignment horizontal="center" vertical="center" wrapText="1"/>
    </xf>
    <xf numFmtId="1" fontId="6" fillId="0" borderId="9" xfId="2" applyNumberFormat="1" applyFont="1" applyBorder="1" applyAlignment="1">
      <alignment horizontal="center" vertical="center" wrapText="1"/>
    </xf>
    <xf numFmtId="1" fontId="6" fillId="0" borderId="22" xfId="2" applyNumberFormat="1" applyFont="1" applyBorder="1" applyAlignment="1">
      <alignment horizontal="center" vertical="center" wrapText="1"/>
    </xf>
    <xf numFmtId="1" fontId="6" fillId="0" borderId="52" xfId="2" applyNumberFormat="1" applyFont="1" applyBorder="1" applyAlignment="1">
      <alignment horizontal="center" vertical="center" wrapText="1"/>
    </xf>
    <xf numFmtId="1" fontId="6" fillId="0" borderId="15" xfId="2" applyNumberFormat="1" applyFont="1" applyBorder="1" applyAlignment="1">
      <alignment horizontal="center" vertical="center" wrapText="1"/>
    </xf>
    <xf numFmtId="1" fontId="6" fillId="0" borderId="16" xfId="2" applyNumberFormat="1" applyFont="1" applyBorder="1" applyAlignment="1">
      <alignment horizontal="center" vertical="center" wrapText="1"/>
    </xf>
    <xf numFmtId="1" fontId="6" fillId="0" borderId="7" xfId="3" applyNumberFormat="1" applyFont="1" applyBorder="1" applyAlignment="1">
      <alignment horizontal="center" vertical="center"/>
    </xf>
    <xf numFmtId="1" fontId="6" fillId="0" borderId="8" xfId="3" applyNumberFormat="1" applyFont="1" applyBorder="1" applyAlignment="1">
      <alignment horizontal="center" vertical="center"/>
    </xf>
    <xf numFmtId="1" fontId="6" fillId="0" borderId="9" xfId="3" applyNumberFormat="1" applyFont="1" applyBorder="1" applyAlignment="1">
      <alignment horizontal="center" vertical="center"/>
    </xf>
    <xf numFmtId="1" fontId="6" fillId="0" borderId="15" xfId="3" applyNumberFormat="1" applyFont="1" applyBorder="1" applyAlignment="1">
      <alignment horizontal="center" vertical="center"/>
    </xf>
    <xf numFmtId="1" fontId="6" fillId="0" borderId="2" xfId="3" applyNumberFormat="1" applyFont="1" applyBorder="1" applyAlignment="1">
      <alignment horizontal="center" vertical="center"/>
    </xf>
    <xf numFmtId="1" fontId="6" fillId="0" borderId="16" xfId="3" applyNumberFormat="1" applyFont="1" applyBorder="1" applyAlignment="1">
      <alignment horizontal="center" vertical="center"/>
    </xf>
    <xf numFmtId="1" fontId="6" fillId="0" borderId="10" xfId="2" quotePrefix="1" applyNumberFormat="1" applyFont="1" applyBorder="1" applyAlignment="1">
      <alignment horizontal="center" vertical="center" wrapText="1"/>
    </xf>
    <xf numFmtId="1" fontId="6" fillId="0" borderId="11" xfId="2" quotePrefix="1" applyNumberFormat="1" applyFont="1" applyBorder="1" applyAlignment="1">
      <alignment horizontal="center" vertical="center" wrapText="1"/>
    </xf>
    <xf numFmtId="1" fontId="6" fillId="0" borderId="12" xfId="2" quotePrefix="1" applyNumberFormat="1" applyFont="1" applyBorder="1" applyAlignment="1">
      <alignment horizontal="center" vertical="center" wrapText="1"/>
    </xf>
    <xf numFmtId="1" fontId="6" fillId="0" borderId="49" xfId="2" applyNumberFormat="1" applyFont="1" applyBorder="1" applyAlignment="1">
      <alignment horizontal="center" vertical="center" wrapText="1"/>
    </xf>
    <xf numFmtId="1" fontId="6" fillId="0" borderId="53" xfId="2" applyNumberFormat="1" applyFont="1" applyBorder="1" applyAlignment="1">
      <alignment horizontal="center" vertical="center" wrapText="1"/>
    </xf>
    <xf numFmtId="1" fontId="17" fillId="0" borderId="15" xfId="2" applyNumberFormat="1" applyFont="1" applyBorder="1" applyAlignment="1">
      <alignment horizontal="center"/>
    </xf>
    <xf numFmtId="1" fontId="17" fillId="0" borderId="16" xfId="2" applyNumberFormat="1" applyFont="1" applyBorder="1" applyAlignment="1">
      <alignment horizontal="center"/>
    </xf>
    <xf numFmtId="1" fontId="4" fillId="0" borderId="7" xfId="2" applyNumberFormat="1" applyFont="1" applyBorder="1" applyAlignment="1">
      <alignment horizontal="center" vertical="center" wrapText="1"/>
    </xf>
    <xf numFmtId="1" fontId="4" fillId="0" borderId="9" xfId="2" applyNumberFormat="1" applyFont="1" applyBorder="1" applyAlignment="1">
      <alignment horizontal="center" vertical="center" wrapText="1"/>
    </xf>
    <xf numFmtId="1" fontId="4" fillId="0" borderId="22" xfId="2" applyNumberFormat="1" applyFont="1" applyBorder="1" applyAlignment="1">
      <alignment horizontal="center" vertical="center" wrapText="1"/>
    </xf>
    <xf numFmtId="1" fontId="4" fillId="0" borderId="52" xfId="2" applyNumberFormat="1" applyFont="1" applyBorder="1" applyAlignment="1">
      <alignment horizontal="center" vertical="center" wrapText="1"/>
    </xf>
    <xf numFmtId="1" fontId="4" fillId="0" borderId="15" xfId="2" applyNumberFormat="1" applyFont="1" applyBorder="1" applyAlignment="1">
      <alignment horizontal="center" vertical="center" wrapText="1"/>
    </xf>
    <xf numFmtId="1" fontId="4" fillId="0" borderId="16" xfId="2" applyNumberFormat="1" applyFont="1" applyBorder="1" applyAlignment="1">
      <alignment horizontal="center" vertical="center" wrapText="1"/>
    </xf>
    <xf numFmtId="1" fontId="4" fillId="0" borderId="7" xfId="3" applyNumberFormat="1" applyFont="1" applyBorder="1" applyAlignment="1">
      <alignment horizontal="center" vertical="center"/>
    </xf>
    <xf numFmtId="1" fontId="4" fillId="0" borderId="8" xfId="3" applyNumberFormat="1" applyFont="1" applyBorder="1" applyAlignment="1">
      <alignment horizontal="center" vertical="center"/>
    </xf>
    <xf numFmtId="1" fontId="4" fillId="0" borderId="9" xfId="3" applyNumberFormat="1" applyFont="1" applyBorder="1" applyAlignment="1">
      <alignment horizontal="center" vertical="center"/>
    </xf>
    <xf numFmtId="1" fontId="4" fillId="0" borderId="15" xfId="3" applyNumberFormat="1" applyFont="1" applyBorder="1" applyAlignment="1">
      <alignment horizontal="center" vertical="center"/>
    </xf>
    <xf numFmtId="1" fontId="4" fillId="0" borderId="2" xfId="3" applyNumberFormat="1" applyFont="1" applyBorder="1" applyAlignment="1">
      <alignment horizontal="center" vertical="center"/>
    </xf>
    <xf numFmtId="1" fontId="4" fillId="0" borderId="16" xfId="3" applyNumberFormat="1" applyFont="1" applyBorder="1" applyAlignment="1">
      <alignment horizontal="center" vertical="center"/>
    </xf>
    <xf numFmtId="1" fontId="4" fillId="0" borderId="10" xfId="2" quotePrefix="1" applyNumberFormat="1" applyFont="1" applyBorder="1" applyAlignment="1">
      <alignment horizontal="center" vertical="center" wrapText="1"/>
    </xf>
    <xf numFmtId="1" fontId="4" fillId="0" borderId="11" xfId="2" quotePrefix="1" applyNumberFormat="1" applyFont="1" applyBorder="1" applyAlignment="1">
      <alignment horizontal="center" vertical="center" wrapText="1"/>
    </xf>
    <xf numFmtId="1" fontId="4" fillId="0" borderId="12" xfId="2" quotePrefix="1" applyNumberFormat="1" applyFont="1" applyBorder="1" applyAlignment="1">
      <alignment horizontal="center" vertical="center" wrapText="1"/>
    </xf>
    <xf numFmtId="1" fontId="4" fillId="0" borderId="8" xfId="2" applyNumberFormat="1" applyFont="1" applyBorder="1" applyAlignment="1">
      <alignment horizontal="center" vertical="center" wrapText="1"/>
    </xf>
    <xf numFmtId="1" fontId="4" fillId="0" borderId="2" xfId="2" applyNumberFormat="1" applyFont="1" applyBorder="1" applyAlignment="1">
      <alignment horizontal="center" vertical="center" wrapText="1"/>
    </xf>
    <xf numFmtId="1" fontId="4" fillId="0" borderId="15" xfId="2" applyNumberFormat="1" applyFont="1" applyBorder="1" applyAlignment="1">
      <alignment horizontal="left" vertical="center" wrapText="1"/>
    </xf>
    <xf numFmtId="1" fontId="4" fillId="0" borderId="16" xfId="2" applyNumberFormat="1" applyFont="1" applyBorder="1" applyAlignment="1">
      <alignment horizontal="left" vertical="center" wrapText="1"/>
    </xf>
    <xf numFmtId="1" fontId="4" fillId="0" borderId="10" xfId="2" applyNumberFormat="1" applyFont="1" applyBorder="1" applyAlignment="1">
      <alignment horizontal="left" vertical="center" wrapText="1"/>
    </xf>
    <xf numFmtId="1" fontId="4" fillId="0" borderId="12" xfId="2" applyNumberFormat="1" applyFont="1" applyBorder="1" applyAlignment="1">
      <alignment horizontal="left" vertical="center" wrapText="1"/>
    </xf>
    <xf numFmtId="1" fontId="4" fillId="0" borderId="76" xfId="2" applyNumberFormat="1" applyFont="1" applyBorder="1" applyAlignment="1">
      <alignment horizontal="left" vertical="center" wrapText="1"/>
    </xf>
    <xf numFmtId="1" fontId="4" fillId="0" borderId="61" xfId="2" applyNumberFormat="1" applyFont="1" applyBorder="1" applyAlignment="1">
      <alignment horizontal="left" vertical="center" wrapText="1"/>
    </xf>
    <xf numFmtId="1" fontId="4" fillId="0" borderId="67" xfId="2" applyNumberFormat="1" applyFont="1" applyBorder="1" applyAlignment="1">
      <alignment horizontal="left" vertical="center" wrapText="1"/>
    </xf>
    <xf numFmtId="1" fontId="4" fillId="0" borderId="69" xfId="2" applyNumberFormat="1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49" xfId="2" applyNumberFormat="1" applyFont="1" applyBorder="1" applyAlignment="1">
      <alignment horizontal="center" vertical="center" wrapText="1"/>
    </xf>
    <xf numFmtId="1" fontId="4" fillId="0" borderId="53" xfId="2" applyNumberFormat="1" applyFont="1" applyBorder="1" applyAlignment="1">
      <alignment horizontal="center" vertical="center" wrapText="1"/>
    </xf>
    <xf numFmtId="1" fontId="4" fillId="0" borderId="129" xfId="2" applyNumberFormat="1" applyFont="1" applyBorder="1" applyAlignment="1">
      <alignment horizontal="center" vertical="center" wrapText="1"/>
    </xf>
    <xf numFmtId="1" fontId="4" fillId="0" borderId="31" xfId="2" applyNumberFormat="1" applyFont="1" applyBorder="1" applyAlignment="1">
      <alignment horizontal="center" vertical="center" wrapText="1"/>
    </xf>
    <xf numFmtId="1" fontId="6" fillId="0" borderId="156" xfId="0" applyNumberFormat="1" applyFont="1" applyBorder="1" applyAlignment="1">
      <alignment horizontal="center" vertical="center" wrapText="1"/>
    </xf>
    <xf numFmtId="1" fontId="6" fillId="0" borderId="157" xfId="0" applyNumberFormat="1" applyFont="1" applyBorder="1" applyAlignment="1">
      <alignment horizontal="center" vertical="center" wrapText="1"/>
    </xf>
    <xf numFmtId="1" fontId="6" fillId="0" borderId="146" xfId="0" applyNumberFormat="1" applyFont="1" applyBorder="1" applyAlignment="1">
      <alignment horizontal="center" vertical="center" wrapText="1"/>
    </xf>
    <xf numFmtId="1" fontId="6" fillId="0" borderId="145" xfId="0" applyNumberFormat="1" applyFont="1" applyBorder="1" applyAlignment="1">
      <alignment horizontal="center" vertical="center" wrapText="1"/>
    </xf>
    <xf numFmtId="1" fontId="6" fillId="0" borderId="147" xfId="0" applyNumberFormat="1" applyFont="1" applyBorder="1" applyAlignment="1">
      <alignment horizontal="center" vertical="center" wrapText="1"/>
    </xf>
    <xf numFmtId="1" fontId="6" fillId="0" borderId="134" xfId="0" applyNumberFormat="1" applyFont="1" applyBorder="1" applyAlignment="1">
      <alignment horizontal="center" vertical="center" wrapText="1"/>
    </xf>
    <xf numFmtId="1" fontId="6" fillId="0" borderId="140" xfId="0" applyNumberFormat="1" applyFont="1" applyBorder="1" applyAlignment="1">
      <alignment horizontal="center" vertical="center" wrapText="1"/>
    </xf>
    <xf numFmtId="1" fontId="6" fillId="0" borderId="135" xfId="0" applyNumberFormat="1" applyFont="1" applyBorder="1" applyAlignment="1">
      <alignment horizontal="center" vertical="center" wrapText="1"/>
    </xf>
    <xf numFmtId="1" fontId="4" fillId="0" borderId="146" xfId="0" applyNumberFormat="1" applyFont="1" applyBorder="1" applyAlignment="1">
      <alignment horizontal="center" vertical="center" wrapText="1"/>
    </xf>
    <xf numFmtId="1" fontId="6" fillId="0" borderId="136" xfId="0" applyNumberFormat="1" applyFont="1" applyBorder="1" applyAlignment="1">
      <alignment horizontal="center" vertical="center" wrapText="1"/>
    </xf>
    <xf numFmtId="1" fontId="6" fillId="0" borderId="139" xfId="0" applyNumberFormat="1" applyFont="1" applyBorder="1" applyAlignment="1">
      <alignment horizontal="center" vertical="center" wrapText="1"/>
    </xf>
    <xf numFmtId="1" fontId="6" fillId="0" borderId="141" xfId="0" applyNumberFormat="1" applyFont="1" applyBorder="1" applyAlignment="1">
      <alignment horizontal="center" vertical="center" wrapText="1"/>
    </xf>
    <xf numFmtId="1" fontId="6" fillId="0" borderId="134" xfId="0" applyNumberFormat="1" applyFont="1" applyBorder="1" applyAlignment="1">
      <alignment horizontal="center" vertical="center"/>
    </xf>
    <xf numFmtId="1" fontId="6" fillId="0" borderId="140" xfId="0" applyNumberFormat="1" applyFont="1" applyBorder="1" applyAlignment="1">
      <alignment horizontal="center" vertical="center"/>
    </xf>
    <xf numFmtId="1" fontId="6" fillId="0" borderId="136" xfId="0" applyNumberFormat="1" applyFont="1" applyBorder="1" applyAlignment="1">
      <alignment horizontal="center" vertical="center"/>
    </xf>
    <xf numFmtId="1" fontId="6" fillId="0" borderId="135" xfId="0" applyNumberFormat="1" applyFont="1" applyBorder="1" applyAlignment="1">
      <alignment horizontal="center" vertical="center"/>
    </xf>
    <xf numFmtId="1" fontId="6" fillId="0" borderId="134" xfId="0" applyNumberFormat="1" applyFont="1" applyBorder="1" applyAlignment="1">
      <alignment horizontal="left" vertical="center"/>
    </xf>
    <xf numFmtId="1" fontId="6" fillId="0" borderId="135" xfId="0" applyNumberFormat="1" applyFont="1" applyBorder="1" applyAlignment="1">
      <alignment horizontal="left" vertical="center"/>
    </xf>
    <xf numFmtId="1" fontId="6" fillId="0" borderId="134" xfId="0" applyNumberFormat="1" applyFont="1" applyBorder="1" applyAlignment="1">
      <alignment vertical="center" wrapText="1"/>
    </xf>
    <xf numFmtId="1" fontId="6" fillId="0" borderId="135" xfId="0" applyNumberFormat="1" applyFont="1" applyBorder="1" applyAlignment="1">
      <alignment vertical="center" wrapText="1"/>
    </xf>
    <xf numFmtId="1" fontId="6" fillId="0" borderId="141" xfId="0" applyNumberFormat="1" applyFont="1" applyBorder="1" applyAlignment="1">
      <alignment horizontal="center" vertical="center"/>
    </xf>
    <xf numFmtId="1" fontId="6" fillId="0" borderId="146" xfId="0" applyNumberFormat="1" applyFont="1" applyBorder="1" applyAlignment="1">
      <alignment horizontal="center" vertical="center"/>
    </xf>
    <xf numFmtId="1" fontId="6" fillId="0" borderId="156" xfId="0" applyNumberFormat="1" applyFont="1" applyBorder="1" applyAlignment="1">
      <alignment vertical="center" wrapText="1"/>
    </xf>
    <xf numFmtId="1" fontId="6" fillId="0" borderId="157" xfId="0" applyNumberFormat="1" applyFont="1" applyBorder="1" applyAlignment="1">
      <alignment vertical="center" wrapText="1"/>
    </xf>
    <xf numFmtId="1" fontId="6" fillId="0" borderId="156" xfId="0" applyNumberFormat="1" applyFont="1" applyBorder="1" applyAlignment="1">
      <alignment vertical="center"/>
    </xf>
    <xf numFmtId="1" fontId="19" fillId="0" borderId="157" xfId="0" applyNumberFormat="1" applyFont="1" applyBorder="1"/>
    <xf numFmtId="1" fontId="6" fillId="0" borderId="156" xfId="0" applyNumberFormat="1" applyFont="1" applyBorder="1" applyAlignment="1">
      <alignment horizontal="center" vertical="center"/>
    </xf>
    <xf numFmtId="1" fontId="6" fillId="0" borderId="157" xfId="0" applyNumberFormat="1" applyFont="1" applyBorder="1" applyAlignment="1">
      <alignment horizontal="center" vertical="center"/>
    </xf>
    <xf numFmtId="1" fontId="6" fillId="0" borderId="156" xfId="0" applyNumberFormat="1" applyFont="1" applyBorder="1" applyAlignment="1">
      <alignment horizontal="left" vertical="center" wrapText="1"/>
    </xf>
    <xf numFmtId="1" fontId="6" fillId="0" borderId="157" xfId="0" applyNumberFormat="1" applyFont="1" applyBorder="1" applyAlignment="1">
      <alignment horizontal="left" vertical="center" wrapText="1"/>
    </xf>
    <xf numFmtId="1" fontId="6" fillId="3" borderId="172" xfId="0" applyNumberFormat="1" applyFont="1" applyFill="1" applyBorder="1" applyAlignment="1">
      <alignment horizontal="center" vertical="center" wrapText="1"/>
    </xf>
    <xf numFmtId="1" fontId="6" fillId="3" borderId="157" xfId="0" applyNumberFormat="1" applyFont="1" applyFill="1" applyBorder="1" applyAlignment="1">
      <alignment horizontal="center" vertical="center" wrapText="1"/>
    </xf>
    <xf numFmtId="1" fontId="6" fillId="0" borderId="172" xfId="0" applyNumberFormat="1" applyFont="1" applyBorder="1" applyAlignment="1">
      <alignment horizontal="center" vertical="center" wrapText="1"/>
    </xf>
    <xf numFmtId="1" fontId="4" fillId="0" borderId="147" xfId="0" applyNumberFormat="1" applyFont="1" applyBorder="1" applyAlignment="1">
      <alignment horizontal="center" vertical="center" wrapText="1"/>
    </xf>
    <xf numFmtId="1" fontId="4" fillId="0" borderId="141" xfId="0" applyNumberFormat="1" applyFont="1" applyBorder="1" applyAlignment="1">
      <alignment horizontal="center" vertical="center" wrapText="1"/>
    </xf>
    <xf numFmtId="1" fontId="4" fillId="0" borderId="156" xfId="0" applyNumberFormat="1" applyFont="1" applyBorder="1" applyAlignment="1">
      <alignment horizontal="center" vertical="center" wrapText="1"/>
    </xf>
    <xf numFmtId="1" fontId="4" fillId="0" borderId="140" xfId="0" applyNumberFormat="1" applyFont="1" applyBorder="1" applyAlignment="1">
      <alignment horizontal="center" vertical="center" wrapText="1"/>
    </xf>
    <xf numFmtId="1" fontId="4" fillId="0" borderId="157" xfId="0" applyNumberFormat="1" applyFont="1" applyBorder="1" applyAlignment="1">
      <alignment horizontal="center" vertical="center" wrapText="1"/>
    </xf>
    <xf numFmtId="1" fontId="4" fillId="3" borderId="156" xfId="0" applyNumberFormat="1" applyFont="1" applyFill="1" applyBorder="1" applyAlignment="1">
      <alignment horizontal="center" vertical="center" wrapText="1"/>
    </xf>
    <xf numFmtId="1" fontId="4" fillId="3" borderId="157" xfId="0" applyNumberFormat="1" applyFont="1" applyFill="1" applyBorder="1" applyAlignment="1">
      <alignment horizontal="center" vertical="center" wrapText="1"/>
    </xf>
    <xf numFmtId="1" fontId="4" fillId="3" borderId="140" xfId="0" applyNumberFormat="1" applyFont="1" applyFill="1" applyBorder="1" applyAlignment="1">
      <alignment horizontal="center" vertical="center" wrapText="1"/>
    </xf>
    <xf numFmtId="1" fontId="4" fillId="0" borderId="146" xfId="0" applyNumberFormat="1" applyFont="1" applyBorder="1" applyAlignment="1">
      <alignment horizontal="center" vertical="center"/>
    </xf>
    <xf numFmtId="1" fontId="13" fillId="2" borderId="147" xfId="0" applyNumberFormat="1" applyFont="1" applyFill="1" applyBorder="1" applyAlignment="1">
      <alignment wrapText="1"/>
    </xf>
    <xf numFmtId="1" fontId="6" fillId="0" borderId="158" xfId="0" applyNumberFormat="1" applyFont="1" applyBorder="1" applyAlignment="1">
      <alignment horizontal="center" vertical="center" wrapText="1"/>
    </xf>
    <xf numFmtId="1" fontId="6" fillId="0" borderId="141" xfId="2" applyNumberFormat="1" applyFont="1" applyBorder="1" applyAlignment="1">
      <alignment horizontal="center" vertical="center" wrapText="1"/>
    </xf>
    <xf numFmtId="1" fontId="6" fillId="0" borderId="146" xfId="2" applyNumberFormat="1" applyFont="1" applyBorder="1" applyAlignment="1">
      <alignment horizontal="center" vertical="center" wrapText="1"/>
    </xf>
    <xf numFmtId="1" fontId="6" fillId="0" borderId="141" xfId="3" applyNumberFormat="1" applyFont="1" applyBorder="1" applyAlignment="1">
      <alignment horizontal="center" vertical="center"/>
    </xf>
    <xf numFmtId="1" fontId="6" fillId="0" borderId="147" xfId="3" applyNumberFormat="1" applyFont="1" applyBorder="1" applyAlignment="1">
      <alignment horizontal="center" vertical="center"/>
    </xf>
    <xf numFmtId="1" fontId="6" fillId="0" borderId="146" xfId="3" applyNumberFormat="1" applyFont="1" applyBorder="1" applyAlignment="1">
      <alignment horizontal="center" vertical="center"/>
    </xf>
    <xf numFmtId="1" fontId="6" fillId="0" borderId="156" xfId="2" quotePrefix="1" applyNumberFormat="1" applyFont="1" applyBorder="1" applyAlignment="1">
      <alignment horizontal="center" vertical="center" wrapText="1"/>
    </xf>
    <xf numFmtId="1" fontId="6" fillId="0" borderId="140" xfId="2" quotePrefix="1" applyNumberFormat="1" applyFont="1" applyBorder="1" applyAlignment="1">
      <alignment horizontal="center" vertical="center" wrapText="1"/>
    </xf>
    <xf numFmtId="1" fontId="6" fillId="0" borderId="157" xfId="2" quotePrefix="1" applyNumberFormat="1" applyFont="1" applyBorder="1" applyAlignment="1">
      <alignment horizontal="center" vertical="center" wrapText="1"/>
    </xf>
    <xf numFmtId="1" fontId="6" fillId="0" borderId="139" xfId="2" applyNumberFormat="1" applyFont="1" applyBorder="1" applyAlignment="1">
      <alignment horizontal="center" vertical="center" wrapText="1"/>
    </xf>
    <xf numFmtId="1" fontId="4" fillId="0" borderId="141" xfId="2" applyNumberFormat="1" applyFont="1" applyBorder="1" applyAlignment="1">
      <alignment horizontal="center" vertical="center" wrapText="1"/>
    </xf>
    <xf numFmtId="1" fontId="4" fillId="0" borderId="146" xfId="2" applyNumberFormat="1" applyFont="1" applyBorder="1" applyAlignment="1">
      <alignment horizontal="center" vertical="center" wrapText="1"/>
    </xf>
    <xf numFmtId="1" fontId="4" fillId="0" borderId="141" xfId="3" applyNumberFormat="1" applyFont="1" applyBorder="1" applyAlignment="1">
      <alignment horizontal="center" vertical="center"/>
    </xf>
    <xf numFmtId="1" fontId="4" fillId="0" borderId="147" xfId="3" applyNumberFormat="1" applyFont="1" applyBorder="1" applyAlignment="1">
      <alignment horizontal="center" vertical="center"/>
    </xf>
    <xf numFmtId="1" fontId="4" fillId="0" borderId="146" xfId="3" applyNumberFormat="1" applyFont="1" applyBorder="1" applyAlignment="1">
      <alignment horizontal="center" vertical="center"/>
    </xf>
    <xf numFmtId="1" fontId="4" fillId="0" borderId="156" xfId="2" quotePrefix="1" applyNumberFormat="1" applyFont="1" applyBorder="1" applyAlignment="1">
      <alignment horizontal="center" vertical="center" wrapText="1"/>
    </xf>
    <xf numFmtId="1" fontId="4" fillId="0" borderId="140" xfId="2" quotePrefix="1" applyNumberFormat="1" applyFont="1" applyBorder="1" applyAlignment="1">
      <alignment horizontal="center" vertical="center" wrapText="1"/>
    </xf>
    <xf numFmtId="1" fontId="4" fillId="0" borderId="157" xfId="2" quotePrefix="1" applyNumberFormat="1" applyFont="1" applyBorder="1" applyAlignment="1">
      <alignment horizontal="center" vertical="center" wrapText="1"/>
    </xf>
    <xf numFmtId="1" fontId="4" fillId="0" borderId="147" xfId="2" applyNumberFormat="1" applyFont="1" applyBorder="1" applyAlignment="1">
      <alignment horizontal="center" vertical="center" wrapText="1"/>
    </xf>
    <xf numFmtId="1" fontId="4" fillId="0" borderId="156" xfId="2" applyNumberFormat="1" applyFont="1" applyBorder="1" applyAlignment="1">
      <alignment horizontal="left" vertical="center" wrapText="1"/>
    </xf>
    <xf numFmtId="1" fontId="4" fillId="0" borderId="157" xfId="2" applyNumberFormat="1" applyFont="1" applyBorder="1" applyAlignment="1">
      <alignment horizontal="left" vertical="center" wrapText="1"/>
    </xf>
    <xf numFmtId="1" fontId="4" fillId="0" borderId="139" xfId="2" applyNumberFormat="1" applyFont="1" applyBorder="1" applyAlignment="1">
      <alignment horizontal="center" vertical="center" wrapText="1"/>
    </xf>
    <xf numFmtId="1" fontId="4" fillId="0" borderId="144" xfId="2" applyNumberFormat="1" applyFont="1" applyBorder="1" applyAlignment="1">
      <alignment horizontal="center" vertical="center" wrapText="1"/>
    </xf>
    <xf numFmtId="1" fontId="6" fillId="0" borderId="177" xfId="0" applyNumberFormat="1" applyFont="1" applyBorder="1" applyAlignment="1">
      <alignment horizontal="center" vertical="center" wrapText="1"/>
    </xf>
    <xf numFmtId="1" fontId="6" fillId="0" borderId="177" xfId="0" applyNumberFormat="1" applyFont="1" applyBorder="1" applyAlignment="1">
      <alignment horizontal="center" vertical="center"/>
    </xf>
    <xf numFmtId="1" fontId="6" fillId="0" borderId="156" xfId="0" applyNumberFormat="1" applyFont="1" applyBorder="1" applyAlignment="1">
      <alignment horizontal="left" vertical="center"/>
    </xf>
    <xf numFmtId="1" fontId="6" fillId="0" borderId="157" xfId="0" applyNumberFormat="1" applyFont="1" applyBorder="1" applyAlignment="1">
      <alignment horizontal="left" vertical="center"/>
    </xf>
    <xf numFmtId="1" fontId="6" fillId="0" borderId="145" xfId="0" applyNumberFormat="1" applyFont="1" applyBorder="1" applyAlignment="1">
      <alignment horizontal="center" vertical="center"/>
    </xf>
    <xf numFmtId="1" fontId="6" fillId="3" borderId="140" xfId="0" applyNumberFormat="1" applyFont="1" applyFill="1" applyBorder="1" applyAlignment="1">
      <alignment horizontal="center" vertical="center" wrapText="1"/>
    </xf>
    <xf numFmtId="1" fontId="4" fillId="0" borderId="145" xfId="0" applyNumberFormat="1" applyFont="1" applyBorder="1" applyAlignment="1">
      <alignment horizontal="center" vertical="center" wrapText="1"/>
    </xf>
    <xf numFmtId="1" fontId="6" fillId="0" borderId="145" xfId="2" applyNumberFormat="1" applyFont="1" applyBorder="1" applyAlignment="1">
      <alignment horizontal="center" vertical="center" wrapText="1"/>
    </xf>
    <xf numFmtId="1" fontId="6" fillId="0" borderId="145" xfId="3" applyNumberFormat="1" applyFont="1" applyBorder="1" applyAlignment="1">
      <alignment horizontal="center" vertical="center"/>
    </xf>
    <xf numFmtId="1" fontId="4" fillId="0" borderId="145" xfId="2" applyNumberFormat="1" applyFont="1" applyBorder="1" applyAlignment="1">
      <alignment horizontal="center" vertical="center" wrapText="1"/>
    </xf>
    <xf numFmtId="1" fontId="4" fillId="0" borderId="145" xfId="3" applyNumberFormat="1" applyFont="1" applyBorder="1" applyAlignment="1">
      <alignment horizontal="center" vertical="center"/>
    </xf>
    <xf numFmtId="1" fontId="6" fillId="0" borderId="180" xfId="0" applyNumberFormat="1" applyFont="1" applyBorder="1" applyAlignment="1">
      <alignment horizontal="center" vertical="center" wrapText="1"/>
    </xf>
    <xf numFmtId="1" fontId="6" fillId="0" borderId="181" xfId="0" applyNumberFormat="1" applyFont="1" applyBorder="1" applyAlignment="1">
      <alignment horizontal="center" vertical="center" wrapText="1"/>
    </xf>
    <xf numFmtId="1" fontId="6" fillId="0" borderId="186" xfId="0" applyNumberFormat="1" applyFont="1" applyBorder="1" applyAlignment="1">
      <alignment horizontal="center" vertical="center" wrapText="1"/>
    </xf>
    <xf numFmtId="1" fontId="6" fillId="0" borderId="159" xfId="0" applyNumberFormat="1" applyFont="1" applyBorder="1" applyAlignment="1">
      <alignment horizontal="center" vertical="center" wrapText="1"/>
    </xf>
    <xf numFmtId="1" fontId="6" fillId="0" borderId="143" xfId="0" applyNumberFormat="1" applyFont="1" applyBorder="1" applyAlignment="1">
      <alignment horizontal="center" vertical="center" wrapText="1"/>
    </xf>
    <xf numFmtId="1" fontId="6" fillId="0" borderId="142" xfId="0" applyNumberFormat="1" applyFont="1" applyBorder="1" applyAlignment="1">
      <alignment horizontal="center" vertical="center" wrapText="1"/>
    </xf>
    <xf numFmtId="1" fontId="4" fillId="0" borderId="186" xfId="0" applyNumberFormat="1" applyFont="1" applyBorder="1" applyAlignment="1">
      <alignment horizontal="center" vertical="center" wrapText="1"/>
    </xf>
    <xf numFmtId="1" fontId="6" fillId="0" borderId="200" xfId="0" applyNumberFormat="1" applyFont="1" applyBorder="1" applyAlignment="1">
      <alignment horizontal="center" vertical="center" wrapText="1"/>
    </xf>
    <xf numFmtId="1" fontId="6" fillId="0" borderId="197" xfId="0" applyNumberFormat="1" applyFont="1" applyBorder="1" applyAlignment="1">
      <alignment horizontal="center" vertical="center" wrapText="1"/>
    </xf>
    <xf numFmtId="1" fontId="6" fillId="0" borderId="183" xfId="0" applyNumberFormat="1" applyFont="1" applyBorder="1" applyAlignment="1">
      <alignment horizontal="center" vertical="center" wrapText="1"/>
    </xf>
    <xf numFmtId="1" fontId="6" fillId="0" borderId="198" xfId="0" applyNumberFormat="1" applyFont="1" applyBorder="1" applyAlignment="1">
      <alignment horizontal="center" vertical="center" wrapText="1"/>
    </xf>
    <xf numFmtId="1" fontId="6" fillId="0" borderId="180" xfId="0" applyNumberFormat="1" applyFont="1" applyBorder="1" applyAlignment="1">
      <alignment horizontal="center" vertical="center"/>
    </xf>
    <xf numFmtId="1" fontId="6" fillId="0" borderId="199" xfId="0" applyNumberFormat="1" applyFont="1" applyBorder="1" applyAlignment="1">
      <alignment horizontal="center" vertical="center"/>
    </xf>
    <xf numFmtId="1" fontId="6" fillId="0" borderId="200" xfId="0" applyNumberFormat="1" applyFont="1" applyBorder="1" applyAlignment="1">
      <alignment horizontal="center" vertical="center"/>
    </xf>
    <xf numFmtId="1" fontId="6" fillId="0" borderId="181" xfId="0" applyNumberFormat="1" applyFont="1" applyBorder="1" applyAlignment="1">
      <alignment horizontal="center" vertical="center"/>
    </xf>
    <xf numFmtId="1" fontId="6" fillId="0" borderId="180" xfId="0" applyNumberFormat="1" applyFont="1" applyBorder="1" applyAlignment="1">
      <alignment horizontal="left" vertical="center"/>
    </xf>
    <xf numFmtId="1" fontId="6" fillId="0" borderId="181" xfId="0" applyNumberFormat="1" applyFont="1" applyBorder="1" applyAlignment="1">
      <alignment horizontal="left" vertical="center"/>
    </xf>
    <xf numFmtId="1" fontId="6" fillId="0" borderId="180" xfId="0" applyNumberFormat="1" applyFont="1" applyBorder="1" applyAlignment="1">
      <alignment vertical="center" wrapText="1"/>
    </xf>
    <xf numFmtId="1" fontId="6" fillId="0" borderId="181" xfId="0" applyNumberFormat="1" applyFont="1" applyBorder="1" applyAlignment="1">
      <alignment vertical="center" wrapText="1"/>
    </xf>
    <xf numFmtId="1" fontId="6" fillId="0" borderId="183" xfId="0" applyNumberFormat="1" applyFont="1" applyBorder="1" applyAlignment="1">
      <alignment horizontal="center" vertical="center"/>
    </xf>
    <xf numFmtId="1" fontId="6" fillId="0" borderId="186" xfId="0" applyNumberFormat="1" applyFont="1" applyBorder="1" applyAlignment="1">
      <alignment horizontal="center" vertical="center"/>
    </xf>
    <xf numFmtId="1" fontId="6" fillId="0" borderId="199" xfId="0" applyNumberFormat="1" applyFont="1" applyBorder="1" applyAlignment="1">
      <alignment horizontal="center" vertical="center" wrapText="1"/>
    </xf>
    <xf numFmtId="1" fontId="6" fillId="0" borderId="204" xfId="0" applyNumberFormat="1" applyFont="1" applyBorder="1" applyAlignment="1">
      <alignment horizontal="center" vertical="center" wrapText="1"/>
    </xf>
    <xf numFmtId="1" fontId="6" fillId="0" borderId="211" xfId="0" applyNumberFormat="1" applyFont="1" applyBorder="1" applyAlignment="1">
      <alignment horizontal="center" vertical="center" wrapText="1"/>
    </xf>
    <xf numFmtId="1" fontId="6" fillId="0" borderId="180" xfId="0" applyNumberFormat="1" applyFont="1" applyBorder="1" applyAlignment="1">
      <alignment vertical="center"/>
    </xf>
    <xf numFmtId="1" fontId="19" fillId="0" borderId="181" xfId="0" applyNumberFormat="1" applyFont="1" applyBorder="1"/>
    <xf numFmtId="1" fontId="6" fillId="0" borderId="207" xfId="0" applyNumberFormat="1" applyFont="1" applyBorder="1" applyAlignment="1">
      <alignment horizontal="center" vertical="center" wrapText="1"/>
    </xf>
    <xf numFmtId="1" fontId="6" fillId="0" borderId="208" xfId="0" applyNumberFormat="1" applyFont="1" applyBorder="1" applyAlignment="1">
      <alignment horizontal="center" vertical="center" wrapText="1"/>
    </xf>
    <xf numFmtId="1" fontId="6" fillId="0" borderId="210" xfId="0" applyNumberFormat="1" applyFont="1" applyBorder="1" applyAlignment="1">
      <alignment horizontal="center" vertical="center" wrapText="1"/>
    </xf>
    <xf numFmtId="1" fontId="6" fillId="0" borderId="207" xfId="0" applyNumberFormat="1" applyFont="1" applyBorder="1" applyAlignment="1">
      <alignment horizontal="center" vertical="center"/>
    </xf>
    <xf numFmtId="1" fontId="6" fillId="0" borderId="208" xfId="0" applyNumberFormat="1" applyFont="1" applyBorder="1" applyAlignment="1">
      <alignment horizontal="center" vertical="center"/>
    </xf>
    <xf numFmtId="1" fontId="6" fillId="0" borderId="211" xfId="0" applyNumberFormat="1" applyFont="1" applyBorder="1" applyAlignment="1">
      <alignment horizontal="center" vertical="center"/>
    </xf>
    <xf numFmtId="1" fontId="6" fillId="0" borderId="180" xfId="0" applyNumberFormat="1" applyFont="1" applyBorder="1" applyAlignment="1">
      <alignment horizontal="left" vertical="center" wrapText="1"/>
    </xf>
    <xf numFmtId="1" fontId="6" fillId="0" borderId="181" xfId="0" applyNumberFormat="1" applyFont="1" applyBorder="1" applyAlignment="1">
      <alignment horizontal="left" vertical="center" wrapText="1"/>
    </xf>
    <xf numFmtId="1" fontId="6" fillId="3" borderId="211" xfId="0" applyNumberFormat="1" applyFont="1" applyFill="1" applyBorder="1" applyAlignment="1">
      <alignment horizontal="center" vertical="center" wrapText="1"/>
    </xf>
    <xf numFmtId="1" fontId="6" fillId="3" borderId="181" xfId="0" applyNumberFormat="1" applyFont="1" applyFill="1" applyBorder="1" applyAlignment="1">
      <alignment horizontal="center" vertical="center" wrapText="1"/>
    </xf>
    <xf numFmtId="1" fontId="4" fillId="0" borderId="210" xfId="0" applyNumberFormat="1" applyFont="1" applyBorder="1" applyAlignment="1">
      <alignment horizontal="center" vertical="center" wrapText="1"/>
    </xf>
    <xf numFmtId="1" fontId="4" fillId="0" borderId="208" xfId="0" applyNumberFormat="1" applyFont="1" applyBorder="1" applyAlignment="1">
      <alignment horizontal="center" vertical="center" wrapText="1"/>
    </xf>
    <xf numFmtId="1" fontId="4" fillId="0" borderId="207" xfId="0" applyNumberFormat="1" applyFont="1" applyBorder="1" applyAlignment="1">
      <alignment horizontal="center" vertical="center" wrapText="1"/>
    </xf>
    <xf numFmtId="1" fontId="4" fillId="0" borderId="180" xfId="0" applyNumberFormat="1" applyFont="1" applyBorder="1" applyAlignment="1">
      <alignment horizontal="center" vertical="center" wrapText="1"/>
    </xf>
    <xf numFmtId="1" fontId="4" fillId="0" borderId="211" xfId="0" applyNumberFormat="1" applyFont="1" applyBorder="1" applyAlignment="1">
      <alignment horizontal="center" vertical="center" wrapText="1"/>
    </xf>
    <xf numFmtId="1" fontId="4" fillId="0" borderId="181" xfId="0" applyNumberFormat="1" applyFont="1" applyBorder="1" applyAlignment="1">
      <alignment horizontal="center" vertical="center" wrapText="1"/>
    </xf>
    <xf numFmtId="1" fontId="4" fillId="3" borderId="180" xfId="0" applyNumberFormat="1" applyFont="1" applyFill="1" applyBorder="1" applyAlignment="1">
      <alignment horizontal="center" vertical="center" wrapText="1"/>
    </xf>
    <xf numFmtId="1" fontId="4" fillId="3" borderId="181" xfId="0" applyNumberFormat="1" applyFont="1" applyFill="1" applyBorder="1" applyAlignment="1">
      <alignment horizontal="center" vertical="center" wrapText="1"/>
    </xf>
    <xf numFmtId="1" fontId="4" fillId="3" borderId="211" xfId="0" applyNumberFormat="1" applyFont="1" applyFill="1" applyBorder="1" applyAlignment="1">
      <alignment horizontal="center" vertical="center" wrapText="1"/>
    </xf>
    <xf numFmtId="1" fontId="4" fillId="0" borderId="208" xfId="0" applyNumberFormat="1" applyFont="1" applyBorder="1" applyAlignment="1">
      <alignment horizontal="center" vertical="center"/>
    </xf>
    <xf numFmtId="1" fontId="13" fillId="2" borderId="210" xfId="0" applyNumberFormat="1" applyFont="1" applyFill="1" applyBorder="1" applyAlignment="1">
      <alignment wrapText="1"/>
    </xf>
    <xf numFmtId="1" fontId="6" fillId="0" borderId="182" xfId="0" applyNumberFormat="1" applyFont="1" applyBorder="1" applyAlignment="1">
      <alignment horizontal="center" vertical="center" wrapText="1"/>
    </xf>
    <xf numFmtId="1" fontId="6" fillId="0" borderId="207" xfId="2" applyNumberFormat="1" applyFont="1" applyBorder="1" applyAlignment="1">
      <alignment horizontal="center" vertical="center" wrapText="1"/>
    </xf>
    <xf numFmtId="1" fontId="6" fillId="0" borderId="208" xfId="2" applyNumberFormat="1" applyFont="1" applyBorder="1" applyAlignment="1">
      <alignment horizontal="center" vertical="center" wrapText="1"/>
    </xf>
    <xf numFmtId="1" fontId="6" fillId="0" borderId="207" xfId="3" applyNumberFormat="1" applyFont="1" applyBorder="1" applyAlignment="1">
      <alignment horizontal="center" vertical="center"/>
    </xf>
    <xf numFmtId="1" fontId="6" fillId="0" borderId="210" xfId="3" applyNumberFormat="1" applyFont="1" applyBorder="1" applyAlignment="1">
      <alignment horizontal="center" vertical="center"/>
    </xf>
    <xf numFmtId="1" fontId="6" fillId="0" borderId="208" xfId="3" applyNumberFormat="1" applyFont="1" applyBorder="1" applyAlignment="1">
      <alignment horizontal="center" vertical="center"/>
    </xf>
    <xf numFmtId="1" fontId="6" fillId="0" borderId="180" xfId="2" quotePrefix="1" applyNumberFormat="1" applyFont="1" applyBorder="1" applyAlignment="1">
      <alignment horizontal="center" vertical="center" wrapText="1"/>
    </xf>
    <xf numFmtId="1" fontId="6" fillId="0" borderId="211" xfId="2" quotePrefix="1" applyNumberFormat="1" applyFont="1" applyBorder="1" applyAlignment="1">
      <alignment horizontal="center" vertical="center" wrapText="1"/>
    </xf>
    <xf numFmtId="1" fontId="6" fillId="0" borderId="181" xfId="2" quotePrefix="1" applyNumberFormat="1" applyFont="1" applyBorder="1" applyAlignment="1">
      <alignment horizontal="center" vertical="center" wrapText="1"/>
    </xf>
    <xf numFmtId="1" fontId="6" fillId="0" borderId="204" xfId="2" applyNumberFormat="1" applyFont="1" applyBorder="1" applyAlignment="1">
      <alignment horizontal="center" vertical="center" wrapText="1"/>
    </xf>
    <xf numFmtId="1" fontId="4" fillId="0" borderId="207" xfId="2" applyNumberFormat="1" applyFont="1" applyBorder="1" applyAlignment="1">
      <alignment horizontal="center" vertical="center" wrapText="1"/>
    </xf>
    <xf numFmtId="1" fontId="4" fillId="0" borderId="208" xfId="2" applyNumberFormat="1" applyFont="1" applyBorder="1" applyAlignment="1">
      <alignment horizontal="center" vertical="center" wrapText="1"/>
    </xf>
    <xf numFmtId="1" fontId="4" fillId="0" borderId="207" xfId="3" applyNumberFormat="1" applyFont="1" applyBorder="1" applyAlignment="1">
      <alignment horizontal="center" vertical="center"/>
    </xf>
    <xf numFmtId="1" fontId="4" fillId="0" borderId="210" xfId="3" applyNumberFormat="1" applyFont="1" applyBorder="1" applyAlignment="1">
      <alignment horizontal="center" vertical="center"/>
    </xf>
    <xf numFmtId="1" fontId="4" fillId="0" borderId="208" xfId="3" applyNumberFormat="1" applyFont="1" applyBorder="1" applyAlignment="1">
      <alignment horizontal="center" vertical="center"/>
    </xf>
    <xf numFmtId="1" fontId="4" fillId="0" borderId="180" xfId="2" quotePrefix="1" applyNumberFormat="1" applyFont="1" applyBorder="1" applyAlignment="1">
      <alignment horizontal="center" vertical="center" wrapText="1"/>
    </xf>
    <xf numFmtId="1" fontId="4" fillId="0" borderId="211" xfId="2" quotePrefix="1" applyNumberFormat="1" applyFont="1" applyBorder="1" applyAlignment="1">
      <alignment horizontal="center" vertical="center" wrapText="1"/>
    </xf>
    <xf numFmtId="1" fontId="4" fillId="0" borderId="181" xfId="2" quotePrefix="1" applyNumberFormat="1" applyFont="1" applyBorder="1" applyAlignment="1">
      <alignment horizontal="center" vertical="center" wrapText="1"/>
    </xf>
    <xf numFmtId="1" fontId="4" fillId="0" borderId="210" xfId="2" applyNumberFormat="1" applyFont="1" applyBorder="1" applyAlignment="1">
      <alignment horizontal="center" vertical="center" wrapText="1"/>
    </xf>
    <xf numFmtId="1" fontId="4" fillId="0" borderId="180" xfId="2" applyNumberFormat="1" applyFont="1" applyBorder="1" applyAlignment="1">
      <alignment horizontal="left" vertical="center" wrapText="1"/>
    </xf>
    <xf numFmtId="1" fontId="4" fillId="0" borderId="181" xfId="2" applyNumberFormat="1" applyFont="1" applyBorder="1" applyAlignment="1">
      <alignment horizontal="left" vertical="center" wrapText="1"/>
    </xf>
    <xf numFmtId="1" fontId="4" fillId="0" borderId="204" xfId="2" applyNumberFormat="1" applyFont="1" applyBorder="1" applyAlignment="1">
      <alignment horizontal="center" vertical="center" wrapText="1"/>
    </xf>
    <xf numFmtId="1" fontId="4" fillId="0" borderId="218" xfId="2" applyNumberFormat="1" applyFont="1" applyBorder="1" applyAlignment="1">
      <alignment horizontal="center" vertical="center" wrapText="1"/>
    </xf>
    <xf numFmtId="1" fontId="6" fillId="0" borderId="222" xfId="0" applyNumberFormat="1" applyFont="1" applyBorder="1" applyAlignment="1">
      <alignment horizontal="center" vertical="center" wrapText="1"/>
    </xf>
    <xf numFmtId="1" fontId="6" fillId="0" borderId="223" xfId="0" applyNumberFormat="1" applyFont="1" applyBorder="1" applyAlignment="1">
      <alignment horizontal="center" vertical="center" wrapText="1"/>
    </xf>
    <xf numFmtId="1" fontId="6" fillId="0" borderId="228" xfId="0" applyNumberFormat="1" applyFont="1" applyBorder="1" applyAlignment="1">
      <alignment horizontal="center" vertical="center" wrapText="1"/>
    </xf>
    <xf numFmtId="1" fontId="4" fillId="0" borderId="228" xfId="0" applyNumberFormat="1" applyFont="1" applyBorder="1" applyAlignment="1">
      <alignment horizontal="center" vertical="center" wrapText="1"/>
    </xf>
    <xf numFmtId="1" fontId="6" fillId="0" borderId="240" xfId="0" applyNumberFormat="1" applyFont="1" applyBorder="1" applyAlignment="1">
      <alignment horizontal="center" vertical="center" wrapText="1"/>
    </xf>
    <xf numFmtId="1" fontId="6" fillId="0" borderId="238" xfId="0" applyNumberFormat="1" applyFont="1" applyBorder="1" applyAlignment="1">
      <alignment horizontal="center" vertical="center" wrapText="1"/>
    </xf>
    <xf numFmtId="1" fontId="6" fillId="0" borderId="225" xfId="0" applyNumberFormat="1" applyFont="1" applyBorder="1" applyAlignment="1">
      <alignment horizontal="center" vertical="center" wrapText="1"/>
    </xf>
    <xf numFmtId="1" fontId="6" fillId="0" borderId="222" xfId="0" applyNumberFormat="1" applyFont="1" applyBorder="1" applyAlignment="1">
      <alignment horizontal="center" vertical="center"/>
    </xf>
    <xf numFmtId="1" fontId="6" fillId="0" borderId="239" xfId="0" applyNumberFormat="1" applyFont="1" applyBorder="1" applyAlignment="1">
      <alignment horizontal="center" vertical="center"/>
    </xf>
    <xf numFmtId="1" fontId="6" fillId="0" borderId="240" xfId="0" applyNumberFormat="1" applyFont="1" applyBorder="1" applyAlignment="1">
      <alignment horizontal="center" vertical="center"/>
    </xf>
    <xf numFmtId="1" fontId="6" fillId="0" borderId="223" xfId="0" applyNumberFormat="1" applyFont="1" applyBorder="1" applyAlignment="1">
      <alignment horizontal="center" vertical="center"/>
    </xf>
    <xf numFmtId="1" fontId="6" fillId="0" borderId="222" xfId="0" applyNumberFormat="1" applyFont="1" applyBorder="1" applyAlignment="1">
      <alignment horizontal="left" vertical="center"/>
    </xf>
    <xf numFmtId="1" fontId="6" fillId="0" borderId="223" xfId="0" applyNumberFormat="1" applyFont="1" applyBorder="1" applyAlignment="1">
      <alignment horizontal="left" vertical="center"/>
    </xf>
    <xf numFmtId="1" fontId="6" fillId="0" borderId="222" xfId="0" applyNumberFormat="1" applyFont="1" applyBorder="1" applyAlignment="1">
      <alignment vertical="center" wrapText="1"/>
    </xf>
    <xf numFmtId="1" fontId="6" fillId="0" borderId="223" xfId="0" applyNumberFormat="1" applyFont="1" applyBorder="1" applyAlignment="1">
      <alignment vertical="center" wrapText="1"/>
    </xf>
    <xf numFmtId="1" fontId="6" fillId="0" borderId="225" xfId="0" applyNumberFormat="1" applyFont="1" applyBorder="1" applyAlignment="1">
      <alignment horizontal="center" vertical="center"/>
    </xf>
    <xf numFmtId="1" fontId="6" fillId="0" borderId="228" xfId="0" applyNumberFormat="1" applyFont="1" applyBorder="1" applyAlignment="1">
      <alignment horizontal="center" vertical="center"/>
    </xf>
    <xf numFmtId="1" fontId="6" fillId="0" borderId="239" xfId="0" applyNumberFormat="1" applyFont="1" applyBorder="1" applyAlignment="1">
      <alignment horizontal="center" vertical="center" wrapText="1"/>
    </xf>
    <xf numFmtId="1" fontId="6" fillId="0" borderId="244" xfId="0" applyNumberFormat="1" applyFont="1" applyBorder="1" applyAlignment="1">
      <alignment horizontal="center" vertical="center" wrapText="1"/>
    </xf>
    <xf numFmtId="1" fontId="6" fillId="0" borderId="251" xfId="0" applyNumberFormat="1" applyFont="1" applyBorder="1" applyAlignment="1">
      <alignment horizontal="center" vertical="center" wrapText="1"/>
    </xf>
    <xf numFmtId="1" fontId="6" fillId="0" borderId="222" xfId="0" applyNumberFormat="1" applyFont="1" applyBorder="1" applyAlignment="1">
      <alignment vertical="center"/>
    </xf>
    <xf numFmtId="1" fontId="19" fillId="0" borderId="223" xfId="0" applyNumberFormat="1" applyFont="1" applyBorder="1"/>
    <xf numFmtId="1" fontId="6" fillId="0" borderId="247" xfId="0" applyNumberFormat="1" applyFont="1" applyBorder="1" applyAlignment="1">
      <alignment horizontal="center" vertical="center" wrapText="1"/>
    </xf>
    <xf numFmtId="1" fontId="6" fillId="0" borderId="248" xfId="0" applyNumberFormat="1" applyFont="1" applyBorder="1" applyAlignment="1">
      <alignment horizontal="center" vertical="center" wrapText="1"/>
    </xf>
    <xf numFmtId="1" fontId="6" fillId="0" borderId="250" xfId="0" applyNumberFormat="1" applyFont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left" wrapText="1"/>
    </xf>
    <xf numFmtId="1" fontId="6" fillId="0" borderId="247" xfId="0" applyNumberFormat="1" applyFont="1" applyBorder="1" applyAlignment="1">
      <alignment horizontal="center" vertical="center"/>
    </xf>
    <xf numFmtId="1" fontId="6" fillId="0" borderId="248" xfId="0" applyNumberFormat="1" applyFont="1" applyBorder="1" applyAlignment="1">
      <alignment horizontal="center" vertical="center"/>
    </xf>
    <xf numFmtId="1" fontId="6" fillId="0" borderId="251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left" vertical="center"/>
    </xf>
    <xf numFmtId="1" fontId="6" fillId="0" borderId="222" xfId="0" applyNumberFormat="1" applyFont="1" applyBorder="1" applyAlignment="1">
      <alignment horizontal="left" vertical="center" wrapText="1"/>
    </xf>
    <xf numFmtId="1" fontId="6" fillId="0" borderId="223" xfId="0" applyNumberFormat="1" applyFont="1" applyBorder="1" applyAlignment="1">
      <alignment horizontal="left" vertical="center" wrapText="1"/>
    </xf>
    <xf numFmtId="1" fontId="6" fillId="3" borderId="251" xfId="0" applyNumberFormat="1" applyFont="1" applyFill="1" applyBorder="1" applyAlignment="1">
      <alignment horizontal="center" vertical="center" wrapText="1"/>
    </xf>
    <xf numFmtId="1" fontId="6" fillId="3" borderId="223" xfId="0" applyNumberFormat="1" applyFont="1" applyFill="1" applyBorder="1" applyAlignment="1">
      <alignment horizontal="center" vertical="center" wrapText="1"/>
    </xf>
    <xf numFmtId="1" fontId="4" fillId="0" borderId="225" xfId="0" applyNumberFormat="1" applyFont="1" applyBorder="1" applyAlignment="1">
      <alignment horizontal="center" vertical="center" wrapText="1"/>
    </xf>
    <xf numFmtId="1" fontId="4" fillId="0" borderId="222" xfId="0" applyNumberFormat="1" applyFont="1" applyBorder="1" applyAlignment="1">
      <alignment horizontal="center" vertical="center" wrapText="1"/>
    </xf>
    <xf numFmtId="1" fontId="4" fillId="0" borderId="239" xfId="0" applyNumberFormat="1" applyFont="1" applyBorder="1" applyAlignment="1">
      <alignment horizontal="center" vertical="center" wrapText="1"/>
    </xf>
    <xf numFmtId="1" fontId="4" fillId="0" borderId="223" xfId="0" applyNumberFormat="1" applyFont="1" applyBorder="1" applyAlignment="1">
      <alignment horizontal="center" vertical="center" wrapText="1"/>
    </xf>
    <xf numFmtId="1" fontId="4" fillId="3" borderId="222" xfId="0" applyNumberFormat="1" applyFont="1" applyFill="1" applyBorder="1" applyAlignment="1">
      <alignment horizontal="center" vertical="center" wrapText="1"/>
    </xf>
    <xf numFmtId="1" fontId="4" fillId="3" borderId="223" xfId="0" applyNumberFormat="1" applyFont="1" applyFill="1" applyBorder="1" applyAlignment="1">
      <alignment horizontal="center" vertical="center" wrapText="1"/>
    </xf>
    <xf numFmtId="1" fontId="4" fillId="3" borderId="239" xfId="0" applyNumberFormat="1" applyFont="1" applyFill="1" applyBorder="1" applyAlignment="1">
      <alignment horizontal="center" vertical="center" wrapText="1"/>
    </xf>
    <xf numFmtId="1" fontId="4" fillId="0" borderId="228" xfId="0" applyNumberFormat="1" applyFont="1" applyBorder="1" applyAlignment="1">
      <alignment horizontal="center" vertical="center"/>
    </xf>
    <xf numFmtId="1" fontId="4" fillId="0" borderId="247" xfId="0" applyNumberFormat="1" applyFont="1" applyBorder="1" applyAlignment="1">
      <alignment horizontal="center" vertical="center" wrapText="1"/>
    </xf>
    <xf numFmtId="1" fontId="4" fillId="0" borderId="248" xfId="0" applyNumberFormat="1" applyFont="1" applyBorder="1" applyAlignment="1">
      <alignment horizontal="center" vertical="center" wrapText="1"/>
    </xf>
    <xf numFmtId="1" fontId="6" fillId="0" borderId="224" xfId="0" applyNumberFormat="1" applyFont="1" applyBorder="1" applyAlignment="1">
      <alignment horizontal="center" vertical="center" wrapText="1"/>
    </xf>
    <xf numFmtId="1" fontId="6" fillId="0" borderId="247" xfId="2" applyNumberFormat="1" applyFont="1" applyBorder="1" applyAlignment="1">
      <alignment horizontal="center" vertical="center" wrapText="1"/>
    </xf>
    <xf numFmtId="1" fontId="6" fillId="0" borderId="248" xfId="2" applyNumberFormat="1" applyFont="1" applyBorder="1" applyAlignment="1">
      <alignment horizontal="center" vertical="center" wrapText="1"/>
    </xf>
    <xf numFmtId="1" fontId="6" fillId="0" borderId="247" xfId="3" applyNumberFormat="1" applyFont="1" applyBorder="1" applyAlignment="1">
      <alignment horizontal="center" vertical="center"/>
    </xf>
    <xf numFmtId="1" fontId="6" fillId="0" borderId="250" xfId="3" applyNumberFormat="1" applyFont="1" applyBorder="1" applyAlignment="1">
      <alignment horizontal="center" vertical="center"/>
    </xf>
    <xf numFmtId="1" fontId="6" fillId="0" borderId="248" xfId="3" applyNumberFormat="1" applyFont="1" applyBorder="1" applyAlignment="1">
      <alignment horizontal="center" vertical="center"/>
    </xf>
    <xf numFmtId="1" fontId="6" fillId="0" borderId="222" xfId="2" quotePrefix="1" applyNumberFormat="1" applyFont="1" applyBorder="1" applyAlignment="1">
      <alignment horizontal="center" vertical="center" wrapText="1"/>
    </xf>
    <xf numFmtId="1" fontId="6" fillId="0" borderId="251" xfId="2" quotePrefix="1" applyNumberFormat="1" applyFont="1" applyBorder="1" applyAlignment="1">
      <alignment horizontal="center" vertical="center" wrapText="1"/>
    </xf>
    <xf numFmtId="1" fontId="6" fillId="0" borderId="223" xfId="2" quotePrefix="1" applyNumberFormat="1" applyFont="1" applyBorder="1" applyAlignment="1">
      <alignment horizontal="center" vertical="center" wrapText="1"/>
    </xf>
    <xf numFmtId="1" fontId="6" fillId="0" borderId="244" xfId="2" applyNumberFormat="1" applyFont="1" applyBorder="1" applyAlignment="1">
      <alignment horizontal="center" vertical="center" wrapText="1"/>
    </xf>
    <xf numFmtId="1" fontId="4" fillId="0" borderId="247" xfId="2" applyNumberFormat="1" applyFont="1" applyBorder="1" applyAlignment="1">
      <alignment horizontal="center" vertical="center" wrapText="1"/>
    </xf>
    <xf numFmtId="1" fontId="4" fillId="0" borderId="248" xfId="2" applyNumberFormat="1" applyFont="1" applyBorder="1" applyAlignment="1">
      <alignment horizontal="center" vertical="center" wrapText="1"/>
    </xf>
    <xf numFmtId="1" fontId="4" fillId="0" borderId="247" xfId="3" applyNumberFormat="1" applyFont="1" applyBorder="1" applyAlignment="1">
      <alignment horizontal="center" vertical="center"/>
    </xf>
    <xf numFmtId="1" fontId="4" fillId="0" borderId="250" xfId="3" applyNumberFormat="1" applyFont="1" applyBorder="1" applyAlignment="1">
      <alignment horizontal="center" vertical="center"/>
    </xf>
    <xf numFmtId="1" fontId="4" fillId="0" borderId="248" xfId="3" applyNumberFormat="1" applyFont="1" applyBorder="1" applyAlignment="1">
      <alignment horizontal="center" vertical="center"/>
    </xf>
    <xf numFmtId="1" fontId="4" fillId="0" borderId="222" xfId="2" quotePrefix="1" applyNumberFormat="1" applyFont="1" applyBorder="1" applyAlignment="1">
      <alignment horizontal="center" vertical="center" wrapText="1"/>
    </xf>
    <xf numFmtId="1" fontId="4" fillId="0" borderId="251" xfId="2" quotePrefix="1" applyNumberFormat="1" applyFont="1" applyBorder="1" applyAlignment="1">
      <alignment horizontal="center" vertical="center" wrapText="1"/>
    </xf>
    <xf numFmtId="1" fontId="4" fillId="0" borderId="223" xfId="2" quotePrefix="1" applyNumberFormat="1" applyFont="1" applyBorder="1" applyAlignment="1">
      <alignment horizontal="center" vertical="center" wrapText="1"/>
    </xf>
    <xf numFmtId="1" fontId="4" fillId="0" borderId="250" xfId="2" applyNumberFormat="1" applyFont="1" applyBorder="1" applyAlignment="1">
      <alignment horizontal="center" vertical="center" wrapText="1"/>
    </xf>
    <xf numFmtId="1" fontId="4" fillId="0" borderId="222" xfId="2" applyNumberFormat="1" applyFont="1" applyBorder="1" applyAlignment="1">
      <alignment horizontal="left" vertical="center" wrapText="1"/>
    </xf>
    <xf numFmtId="1" fontId="4" fillId="0" borderId="223" xfId="2" applyNumberFormat="1" applyFont="1" applyBorder="1" applyAlignment="1">
      <alignment horizontal="left" vertical="center" wrapText="1"/>
    </xf>
    <xf numFmtId="1" fontId="4" fillId="0" borderId="244" xfId="2" applyNumberFormat="1" applyFont="1" applyBorder="1" applyAlignment="1">
      <alignment horizontal="center" vertical="center" wrapText="1"/>
    </xf>
    <xf numFmtId="1" fontId="4" fillId="0" borderId="258" xfId="2" applyNumberFormat="1" applyFont="1" applyBorder="1" applyAlignment="1">
      <alignment horizontal="center" vertical="center" wrapText="1"/>
    </xf>
    <xf numFmtId="1" fontId="6" fillId="0" borderId="261" xfId="0" applyNumberFormat="1" applyFont="1" applyBorder="1" applyAlignment="1">
      <alignment horizontal="center" vertical="center" wrapText="1"/>
    </xf>
    <xf numFmtId="1" fontId="6" fillId="0" borderId="262" xfId="0" applyNumberFormat="1" applyFont="1" applyBorder="1" applyAlignment="1">
      <alignment horizontal="center" vertical="center" wrapText="1"/>
    </xf>
    <xf numFmtId="1" fontId="6" fillId="0" borderId="271" xfId="0" applyNumberFormat="1" applyFont="1" applyBorder="1" applyAlignment="1">
      <alignment horizontal="center" vertical="center" wrapText="1"/>
    </xf>
    <xf numFmtId="1" fontId="6" fillId="0" borderId="269" xfId="0" applyNumberFormat="1" applyFont="1" applyBorder="1" applyAlignment="1">
      <alignment horizontal="center" vertical="center" wrapText="1"/>
    </xf>
    <xf numFmtId="1" fontId="6" fillId="0" borderId="264" xfId="0" applyNumberFormat="1" applyFont="1" applyBorder="1" applyAlignment="1">
      <alignment horizontal="center" vertical="center" wrapText="1"/>
    </xf>
    <xf numFmtId="1" fontId="6" fillId="0" borderId="261" xfId="0" applyNumberFormat="1" applyFont="1" applyBorder="1" applyAlignment="1">
      <alignment horizontal="center" vertical="center"/>
    </xf>
    <xf numFmtId="1" fontId="6" fillId="0" borderId="270" xfId="0" applyNumberFormat="1" applyFont="1" applyBorder="1" applyAlignment="1">
      <alignment horizontal="center" vertical="center"/>
    </xf>
    <xf numFmtId="1" fontId="6" fillId="0" borderId="271" xfId="0" applyNumberFormat="1" applyFont="1" applyBorder="1" applyAlignment="1">
      <alignment horizontal="center" vertical="center"/>
    </xf>
    <xf numFmtId="1" fontId="6" fillId="0" borderId="262" xfId="0" applyNumberFormat="1" applyFont="1" applyBorder="1" applyAlignment="1">
      <alignment horizontal="center" vertical="center"/>
    </xf>
    <xf numFmtId="1" fontId="6" fillId="0" borderId="261" xfId="0" applyNumberFormat="1" applyFont="1" applyBorder="1" applyAlignment="1">
      <alignment horizontal="left" vertical="center"/>
    </xf>
    <xf numFmtId="1" fontId="6" fillId="0" borderId="262" xfId="0" applyNumberFormat="1" applyFont="1" applyBorder="1" applyAlignment="1">
      <alignment horizontal="left" vertical="center"/>
    </xf>
    <xf numFmtId="1" fontId="6" fillId="0" borderId="261" xfId="0" applyNumberFormat="1" applyFont="1" applyBorder="1" applyAlignment="1">
      <alignment vertical="center" wrapText="1"/>
    </xf>
    <xf numFmtId="1" fontId="6" fillId="0" borderId="262" xfId="0" applyNumberFormat="1" applyFont="1" applyBorder="1" applyAlignment="1">
      <alignment vertical="center" wrapText="1"/>
    </xf>
    <xf numFmtId="1" fontId="6" fillId="0" borderId="264" xfId="0" applyNumberFormat="1" applyFont="1" applyBorder="1" applyAlignment="1">
      <alignment horizontal="center" vertical="center"/>
    </xf>
    <xf numFmtId="1" fontId="6" fillId="0" borderId="270" xfId="0" applyNumberFormat="1" applyFont="1" applyBorder="1" applyAlignment="1">
      <alignment horizontal="center" vertical="center" wrapText="1"/>
    </xf>
    <xf numFmtId="1" fontId="6" fillId="0" borderId="275" xfId="0" applyNumberFormat="1" applyFont="1" applyBorder="1" applyAlignment="1">
      <alignment horizontal="center" vertical="center" wrapText="1"/>
    </xf>
    <xf numFmtId="1" fontId="6" fillId="0" borderId="282" xfId="0" applyNumberFormat="1" applyFont="1" applyBorder="1" applyAlignment="1">
      <alignment horizontal="center" vertical="center" wrapText="1"/>
    </xf>
    <xf numFmtId="1" fontId="6" fillId="0" borderId="261" xfId="0" applyNumberFormat="1" applyFont="1" applyBorder="1" applyAlignment="1">
      <alignment vertical="center"/>
    </xf>
    <xf numFmtId="1" fontId="19" fillId="0" borderId="262" xfId="0" applyNumberFormat="1" applyFont="1" applyBorder="1"/>
    <xf numFmtId="1" fontId="6" fillId="0" borderId="278" xfId="0" applyNumberFormat="1" applyFont="1" applyBorder="1" applyAlignment="1">
      <alignment horizontal="center" vertical="center" wrapText="1"/>
    </xf>
    <xf numFmtId="1" fontId="6" fillId="0" borderId="279" xfId="0" applyNumberFormat="1" applyFont="1" applyBorder="1" applyAlignment="1">
      <alignment horizontal="center" vertical="center" wrapText="1"/>
    </xf>
    <xf numFmtId="1" fontId="6" fillId="0" borderId="281" xfId="0" applyNumberFormat="1" applyFont="1" applyBorder="1" applyAlignment="1">
      <alignment horizontal="center" vertical="center" wrapText="1"/>
    </xf>
    <xf numFmtId="1" fontId="6" fillId="0" borderId="282" xfId="0" applyNumberFormat="1" applyFont="1" applyBorder="1" applyAlignment="1">
      <alignment horizontal="center" vertical="center"/>
    </xf>
    <xf numFmtId="1" fontId="6" fillId="0" borderId="261" xfId="0" applyNumberFormat="1" applyFont="1" applyBorder="1" applyAlignment="1">
      <alignment horizontal="left" vertical="center" wrapText="1"/>
    </xf>
    <xf numFmtId="1" fontId="6" fillId="0" borderId="262" xfId="0" applyNumberFormat="1" applyFont="1" applyBorder="1" applyAlignment="1">
      <alignment horizontal="left" vertical="center" wrapText="1"/>
    </xf>
    <xf numFmtId="1" fontId="6" fillId="3" borderId="282" xfId="0" applyNumberFormat="1" applyFont="1" applyFill="1" applyBorder="1" applyAlignment="1">
      <alignment horizontal="center" vertical="center" wrapText="1"/>
    </xf>
    <xf numFmtId="1" fontId="6" fillId="3" borderId="262" xfId="0" applyNumberFormat="1" applyFont="1" applyFill="1" applyBorder="1" applyAlignment="1">
      <alignment horizontal="center" vertical="center" wrapText="1"/>
    </xf>
    <xf numFmtId="1" fontId="4" fillId="0" borderId="250" xfId="0" applyNumberFormat="1" applyFont="1" applyBorder="1" applyAlignment="1">
      <alignment horizontal="center" vertical="center" wrapText="1"/>
    </xf>
    <xf numFmtId="1" fontId="4" fillId="0" borderId="264" xfId="0" applyNumberFormat="1" applyFont="1" applyBorder="1" applyAlignment="1">
      <alignment horizontal="center" vertical="center" wrapText="1"/>
    </xf>
    <xf numFmtId="1" fontId="4" fillId="0" borderId="261" xfId="0" applyNumberFormat="1" applyFont="1" applyBorder="1" applyAlignment="1">
      <alignment horizontal="center" vertical="center" wrapText="1"/>
    </xf>
    <xf numFmtId="1" fontId="4" fillId="0" borderId="282" xfId="0" applyNumberFormat="1" applyFont="1" applyBorder="1" applyAlignment="1">
      <alignment horizontal="center" vertical="center" wrapText="1"/>
    </xf>
    <xf numFmtId="1" fontId="4" fillId="0" borderId="262" xfId="0" applyNumberFormat="1" applyFont="1" applyBorder="1" applyAlignment="1">
      <alignment horizontal="center" vertical="center" wrapText="1"/>
    </xf>
    <xf numFmtId="1" fontId="4" fillId="3" borderId="261" xfId="0" applyNumberFormat="1" applyFont="1" applyFill="1" applyBorder="1" applyAlignment="1">
      <alignment horizontal="center" vertical="center" wrapText="1"/>
    </xf>
    <xf numFmtId="1" fontId="4" fillId="3" borderId="262" xfId="0" applyNumberFormat="1" applyFont="1" applyFill="1" applyBorder="1" applyAlignment="1">
      <alignment horizontal="center" vertical="center" wrapText="1"/>
    </xf>
    <xf numFmtId="1" fontId="4" fillId="3" borderId="282" xfId="0" applyNumberFormat="1" applyFont="1" applyFill="1" applyBorder="1" applyAlignment="1">
      <alignment horizontal="center" vertical="center" wrapText="1"/>
    </xf>
    <xf numFmtId="1" fontId="4" fillId="0" borderId="248" xfId="0" applyNumberFormat="1" applyFont="1" applyBorder="1" applyAlignment="1">
      <alignment horizontal="center" vertical="center"/>
    </xf>
    <xf numFmtId="1" fontId="13" fillId="2" borderId="250" xfId="0" applyNumberFormat="1" applyFont="1" applyFill="1" applyBorder="1" applyAlignment="1">
      <alignment wrapText="1"/>
    </xf>
    <xf numFmtId="1" fontId="6" fillId="0" borderId="263" xfId="0" applyNumberFormat="1" applyFont="1" applyBorder="1" applyAlignment="1">
      <alignment horizontal="center" vertical="center" wrapText="1"/>
    </xf>
    <xf numFmtId="1" fontId="6" fillId="0" borderId="264" xfId="2" applyNumberFormat="1" applyFont="1" applyBorder="1" applyAlignment="1">
      <alignment horizontal="center" vertical="center" wrapText="1"/>
    </xf>
    <xf numFmtId="1" fontId="6" fillId="0" borderId="264" xfId="3" applyNumberFormat="1" applyFont="1" applyBorder="1" applyAlignment="1">
      <alignment horizontal="center" vertical="center"/>
    </xf>
    <xf numFmtId="1" fontId="6" fillId="0" borderId="261" xfId="2" quotePrefix="1" applyNumberFormat="1" applyFont="1" applyBorder="1" applyAlignment="1">
      <alignment horizontal="center" vertical="center" wrapText="1"/>
    </xf>
    <xf numFmtId="1" fontId="6" fillId="0" borderId="282" xfId="2" quotePrefix="1" applyNumberFormat="1" applyFont="1" applyBorder="1" applyAlignment="1">
      <alignment horizontal="center" vertical="center" wrapText="1"/>
    </xf>
    <xf numFmtId="1" fontId="6" fillId="0" borderId="262" xfId="2" quotePrefix="1" applyNumberFormat="1" applyFont="1" applyBorder="1" applyAlignment="1">
      <alignment horizontal="center" vertical="center" wrapText="1"/>
    </xf>
    <xf numFmtId="1" fontId="6" fillId="0" borderId="275" xfId="2" applyNumberFormat="1" applyFont="1" applyBorder="1" applyAlignment="1">
      <alignment horizontal="center" vertical="center" wrapText="1"/>
    </xf>
    <xf numFmtId="1" fontId="4" fillId="0" borderId="264" xfId="2" applyNumberFormat="1" applyFont="1" applyBorder="1" applyAlignment="1">
      <alignment horizontal="center" vertical="center" wrapText="1"/>
    </xf>
    <xf numFmtId="1" fontId="4" fillId="0" borderId="264" xfId="3" applyNumberFormat="1" applyFont="1" applyBorder="1" applyAlignment="1">
      <alignment horizontal="center" vertical="center"/>
    </xf>
    <xf numFmtId="1" fontId="4" fillId="0" borderId="261" xfId="2" quotePrefix="1" applyNumberFormat="1" applyFont="1" applyBorder="1" applyAlignment="1">
      <alignment horizontal="center" vertical="center" wrapText="1"/>
    </xf>
    <xf numFmtId="1" fontId="4" fillId="0" borderId="282" xfId="2" quotePrefix="1" applyNumberFormat="1" applyFont="1" applyBorder="1" applyAlignment="1">
      <alignment horizontal="center" vertical="center" wrapText="1"/>
    </xf>
    <xf numFmtId="1" fontId="4" fillId="0" borderId="262" xfId="2" quotePrefix="1" applyNumberFormat="1" applyFont="1" applyBorder="1" applyAlignment="1">
      <alignment horizontal="center" vertical="center" wrapText="1"/>
    </xf>
    <xf numFmtId="1" fontId="4" fillId="0" borderId="261" xfId="2" applyNumberFormat="1" applyFont="1" applyBorder="1" applyAlignment="1">
      <alignment horizontal="left" vertical="center" wrapText="1"/>
    </xf>
    <xf numFmtId="1" fontId="4" fillId="0" borderId="262" xfId="2" applyNumberFormat="1" applyFont="1" applyBorder="1" applyAlignment="1">
      <alignment horizontal="left" vertical="center" wrapText="1"/>
    </xf>
    <xf numFmtId="1" fontId="4" fillId="0" borderId="275" xfId="2" applyNumberFormat="1" applyFont="1" applyBorder="1" applyAlignment="1">
      <alignment horizontal="center" vertical="center" wrapText="1"/>
    </xf>
    <xf numFmtId="1" fontId="6" fillId="0" borderId="291" xfId="0" applyNumberFormat="1" applyFont="1" applyBorder="1" applyAlignment="1">
      <alignment horizontal="center" vertical="center" wrapText="1"/>
    </xf>
    <xf numFmtId="1" fontId="6" fillId="0" borderId="292" xfId="0" applyNumberFormat="1" applyFont="1" applyBorder="1" applyAlignment="1">
      <alignment horizontal="center" vertical="center" wrapText="1"/>
    </xf>
    <xf numFmtId="1" fontId="6" fillId="0" borderId="297" xfId="0" applyNumberFormat="1" applyFont="1" applyBorder="1" applyAlignment="1">
      <alignment horizontal="center" vertical="center" wrapText="1"/>
    </xf>
    <xf numFmtId="1" fontId="4" fillId="0" borderId="297" xfId="0" applyNumberFormat="1" applyFont="1" applyBorder="1" applyAlignment="1">
      <alignment horizontal="center" vertical="center" wrapText="1"/>
    </xf>
    <xf numFmtId="1" fontId="6" fillId="0" borderId="311" xfId="0" applyNumberFormat="1" applyFont="1" applyBorder="1" applyAlignment="1">
      <alignment horizontal="center" vertical="center" wrapText="1"/>
    </xf>
    <xf numFmtId="1" fontId="6" fillId="0" borderId="308" xfId="0" applyNumberFormat="1" applyFont="1" applyBorder="1" applyAlignment="1">
      <alignment horizontal="center" vertical="center" wrapText="1"/>
    </xf>
    <xf numFmtId="1" fontId="6" fillId="0" borderId="294" xfId="0" applyNumberFormat="1" applyFont="1" applyBorder="1" applyAlignment="1">
      <alignment horizontal="center" vertical="center" wrapText="1"/>
    </xf>
    <xf numFmtId="1" fontId="6" fillId="0" borderId="309" xfId="0" applyNumberFormat="1" applyFont="1" applyBorder="1" applyAlignment="1">
      <alignment horizontal="center" vertical="center" wrapText="1"/>
    </xf>
    <xf numFmtId="1" fontId="6" fillId="0" borderId="291" xfId="0" applyNumberFormat="1" applyFont="1" applyBorder="1" applyAlignment="1">
      <alignment horizontal="center" vertical="center"/>
    </xf>
    <xf numFmtId="1" fontId="6" fillId="0" borderId="310" xfId="0" applyNumberFormat="1" applyFont="1" applyBorder="1" applyAlignment="1">
      <alignment horizontal="center" vertical="center"/>
    </xf>
    <xf numFmtId="1" fontId="6" fillId="0" borderId="311" xfId="0" applyNumberFormat="1" applyFont="1" applyBorder="1" applyAlignment="1">
      <alignment horizontal="center" vertical="center"/>
    </xf>
    <xf numFmtId="1" fontId="6" fillId="0" borderId="292" xfId="0" applyNumberFormat="1" applyFont="1" applyBorder="1" applyAlignment="1">
      <alignment horizontal="center" vertical="center"/>
    </xf>
    <xf numFmtId="1" fontId="6" fillId="0" borderId="291" xfId="0" applyNumberFormat="1" applyFont="1" applyBorder="1" applyAlignment="1">
      <alignment horizontal="left" vertical="center"/>
    </xf>
    <xf numFmtId="1" fontId="6" fillId="0" borderId="292" xfId="0" applyNumberFormat="1" applyFont="1" applyBorder="1" applyAlignment="1">
      <alignment horizontal="left" vertical="center"/>
    </xf>
    <xf numFmtId="1" fontId="6" fillId="0" borderId="291" xfId="0" applyNumberFormat="1" applyFont="1" applyBorder="1" applyAlignment="1">
      <alignment vertical="center" wrapText="1"/>
    </xf>
    <xf numFmtId="1" fontId="6" fillId="0" borderId="292" xfId="0" applyNumberFormat="1" applyFont="1" applyBorder="1" applyAlignment="1">
      <alignment vertical="center" wrapText="1"/>
    </xf>
    <xf numFmtId="1" fontId="6" fillId="0" borderId="294" xfId="0" applyNumberFormat="1" applyFont="1" applyBorder="1" applyAlignment="1">
      <alignment horizontal="center" vertical="center"/>
    </xf>
    <xf numFmtId="1" fontId="6" fillId="0" borderId="297" xfId="0" applyNumberFormat="1" applyFont="1" applyBorder="1" applyAlignment="1">
      <alignment horizontal="center" vertical="center"/>
    </xf>
    <xf numFmtId="1" fontId="6" fillId="0" borderId="310" xfId="0" applyNumberFormat="1" applyFont="1" applyBorder="1" applyAlignment="1">
      <alignment horizontal="center" vertical="center" wrapText="1"/>
    </xf>
    <xf numFmtId="1" fontId="6" fillId="0" borderId="315" xfId="0" applyNumberFormat="1" applyFont="1" applyBorder="1" applyAlignment="1">
      <alignment horizontal="center" vertical="center" wrapText="1"/>
    </xf>
    <xf numFmtId="1" fontId="6" fillId="0" borderId="322" xfId="0" applyNumberFormat="1" applyFont="1" applyBorder="1" applyAlignment="1">
      <alignment horizontal="center" vertical="center" wrapText="1"/>
    </xf>
    <xf numFmtId="1" fontId="6" fillId="0" borderId="291" xfId="0" applyNumberFormat="1" applyFont="1" applyBorder="1" applyAlignment="1">
      <alignment vertical="center"/>
    </xf>
    <xf numFmtId="1" fontId="19" fillId="0" borderId="292" xfId="0" applyNumberFormat="1" applyFont="1" applyBorder="1"/>
    <xf numFmtId="1" fontId="6" fillId="0" borderId="318" xfId="0" applyNumberFormat="1" applyFont="1" applyBorder="1" applyAlignment="1">
      <alignment horizontal="center" vertical="center" wrapText="1"/>
    </xf>
    <xf numFmtId="1" fontId="6" fillId="0" borderId="319" xfId="0" applyNumberFormat="1" applyFont="1" applyBorder="1" applyAlignment="1">
      <alignment horizontal="center" vertical="center" wrapText="1"/>
    </xf>
    <xf numFmtId="1" fontId="6" fillId="0" borderId="321" xfId="0" applyNumberFormat="1" applyFont="1" applyBorder="1" applyAlignment="1">
      <alignment horizontal="center" vertical="center" wrapText="1"/>
    </xf>
    <xf numFmtId="1" fontId="6" fillId="0" borderId="318" xfId="0" applyNumberFormat="1" applyFont="1" applyBorder="1" applyAlignment="1">
      <alignment horizontal="center" vertical="center"/>
    </xf>
    <xf numFmtId="1" fontId="6" fillId="0" borderId="319" xfId="0" applyNumberFormat="1" applyFont="1" applyBorder="1" applyAlignment="1">
      <alignment horizontal="center" vertical="center"/>
    </xf>
    <xf numFmtId="1" fontId="6" fillId="0" borderId="322" xfId="0" applyNumberFormat="1" applyFont="1" applyBorder="1" applyAlignment="1">
      <alignment horizontal="center" vertical="center"/>
    </xf>
    <xf numFmtId="1" fontId="6" fillId="0" borderId="291" xfId="0" applyNumberFormat="1" applyFont="1" applyBorder="1" applyAlignment="1">
      <alignment horizontal="left" vertical="center" wrapText="1"/>
    </xf>
    <xf numFmtId="1" fontId="6" fillId="0" borderId="292" xfId="0" applyNumberFormat="1" applyFont="1" applyBorder="1" applyAlignment="1">
      <alignment horizontal="left" vertical="center" wrapText="1"/>
    </xf>
    <xf numFmtId="1" fontId="6" fillId="3" borderId="322" xfId="0" applyNumberFormat="1" applyFont="1" applyFill="1" applyBorder="1" applyAlignment="1">
      <alignment horizontal="center" vertical="center" wrapText="1"/>
    </xf>
    <xf numFmtId="1" fontId="6" fillId="3" borderId="292" xfId="0" applyNumberFormat="1" applyFont="1" applyFill="1" applyBorder="1" applyAlignment="1">
      <alignment horizontal="center" vertical="center" wrapText="1"/>
    </xf>
    <xf numFmtId="1" fontId="4" fillId="0" borderId="321" xfId="0" applyNumberFormat="1" applyFont="1" applyBorder="1" applyAlignment="1">
      <alignment horizontal="center" vertical="center" wrapText="1"/>
    </xf>
    <xf numFmtId="1" fontId="4" fillId="0" borderId="319" xfId="0" applyNumberFormat="1" applyFont="1" applyBorder="1" applyAlignment="1">
      <alignment horizontal="center" vertical="center" wrapText="1"/>
    </xf>
    <xf numFmtId="1" fontId="4" fillId="0" borderId="318" xfId="0" applyNumberFormat="1" applyFont="1" applyBorder="1" applyAlignment="1">
      <alignment horizontal="center" vertical="center" wrapText="1"/>
    </xf>
    <xf numFmtId="1" fontId="4" fillId="0" borderId="291" xfId="0" applyNumberFormat="1" applyFont="1" applyBorder="1" applyAlignment="1">
      <alignment horizontal="center" vertical="center" wrapText="1"/>
    </xf>
    <xf numFmtId="1" fontId="4" fillId="0" borderId="322" xfId="0" applyNumberFormat="1" applyFont="1" applyBorder="1" applyAlignment="1">
      <alignment horizontal="center" vertical="center" wrapText="1"/>
    </xf>
    <xf numFmtId="1" fontId="4" fillId="0" borderId="292" xfId="0" applyNumberFormat="1" applyFont="1" applyBorder="1" applyAlignment="1">
      <alignment horizontal="center" vertical="center" wrapText="1"/>
    </xf>
    <xf numFmtId="1" fontId="4" fillId="3" borderId="291" xfId="0" applyNumberFormat="1" applyFont="1" applyFill="1" applyBorder="1" applyAlignment="1">
      <alignment horizontal="center" vertical="center" wrapText="1"/>
    </xf>
    <xf numFmtId="1" fontId="4" fillId="3" borderId="292" xfId="0" applyNumberFormat="1" applyFont="1" applyFill="1" applyBorder="1" applyAlignment="1">
      <alignment horizontal="center" vertical="center" wrapText="1"/>
    </xf>
    <xf numFmtId="1" fontId="4" fillId="3" borderId="322" xfId="0" applyNumberFormat="1" applyFont="1" applyFill="1" applyBorder="1" applyAlignment="1">
      <alignment horizontal="center" vertical="center" wrapText="1"/>
    </xf>
    <xf numFmtId="1" fontId="4" fillId="0" borderId="319" xfId="0" applyNumberFormat="1" applyFont="1" applyBorder="1" applyAlignment="1">
      <alignment horizontal="center" vertical="center"/>
    </xf>
    <xf numFmtId="1" fontId="13" fillId="2" borderId="321" xfId="0" applyNumberFormat="1" applyFont="1" applyFill="1" applyBorder="1" applyAlignment="1">
      <alignment wrapText="1"/>
    </xf>
    <xf numFmtId="1" fontId="6" fillId="0" borderId="293" xfId="0" applyNumberFormat="1" applyFont="1" applyBorder="1" applyAlignment="1">
      <alignment horizontal="center" vertical="center" wrapText="1"/>
    </xf>
    <xf numFmtId="1" fontId="6" fillId="0" borderId="318" xfId="2" applyNumberFormat="1" applyFont="1" applyBorder="1" applyAlignment="1">
      <alignment horizontal="center" vertical="center" wrapText="1"/>
    </xf>
    <xf numFmtId="1" fontId="6" fillId="0" borderId="319" xfId="2" applyNumberFormat="1" applyFont="1" applyBorder="1" applyAlignment="1">
      <alignment horizontal="center" vertical="center" wrapText="1"/>
    </xf>
    <xf numFmtId="1" fontId="6" fillId="0" borderId="318" xfId="3" applyNumberFormat="1" applyFont="1" applyBorder="1" applyAlignment="1">
      <alignment horizontal="center" vertical="center"/>
    </xf>
    <xf numFmtId="1" fontId="6" fillId="0" borderId="321" xfId="3" applyNumberFormat="1" applyFont="1" applyBorder="1" applyAlignment="1">
      <alignment horizontal="center" vertical="center"/>
    </xf>
    <xf numFmtId="1" fontId="6" fillId="0" borderId="319" xfId="3" applyNumberFormat="1" applyFont="1" applyBorder="1" applyAlignment="1">
      <alignment horizontal="center" vertical="center"/>
    </xf>
    <xf numFmtId="1" fontId="6" fillId="0" borderId="291" xfId="2" quotePrefix="1" applyNumberFormat="1" applyFont="1" applyBorder="1" applyAlignment="1">
      <alignment horizontal="center" vertical="center" wrapText="1"/>
    </xf>
    <xf numFmtId="1" fontId="6" fillId="0" borderId="322" xfId="2" quotePrefix="1" applyNumberFormat="1" applyFont="1" applyBorder="1" applyAlignment="1">
      <alignment horizontal="center" vertical="center" wrapText="1"/>
    </xf>
    <xf numFmtId="1" fontId="6" fillId="0" borderId="292" xfId="2" quotePrefix="1" applyNumberFormat="1" applyFont="1" applyBorder="1" applyAlignment="1">
      <alignment horizontal="center" vertical="center" wrapText="1"/>
    </xf>
    <xf numFmtId="1" fontId="6" fillId="0" borderId="315" xfId="2" applyNumberFormat="1" applyFont="1" applyBorder="1" applyAlignment="1">
      <alignment horizontal="center" vertical="center" wrapText="1"/>
    </xf>
    <xf numFmtId="1" fontId="4" fillId="0" borderId="318" xfId="2" applyNumberFormat="1" applyFont="1" applyBorder="1" applyAlignment="1">
      <alignment horizontal="center" vertical="center" wrapText="1"/>
    </xf>
    <xf numFmtId="1" fontId="4" fillId="0" borderId="319" xfId="2" applyNumberFormat="1" applyFont="1" applyBorder="1" applyAlignment="1">
      <alignment horizontal="center" vertical="center" wrapText="1"/>
    </xf>
    <xf numFmtId="1" fontId="4" fillId="0" borderId="318" xfId="3" applyNumberFormat="1" applyFont="1" applyBorder="1" applyAlignment="1">
      <alignment horizontal="center" vertical="center"/>
    </xf>
    <xf numFmtId="1" fontId="4" fillId="0" borderId="321" xfId="3" applyNumberFormat="1" applyFont="1" applyBorder="1" applyAlignment="1">
      <alignment horizontal="center" vertical="center"/>
    </xf>
    <xf numFmtId="1" fontId="4" fillId="0" borderId="319" xfId="3" applyNumberFormat="1" applyFont="1" applyBorder="1" applyAlignment="1">
      <alignment horizontal="center" vertical="center"/>
    </xf>
    <xf numFmtId="1" fontId="4" fillId="0" borderId="291" xfId="2" quotePrefix="1" applyNumberFormat="1" applyFont="1" applyBorder="1" applyAlignment="1">
      <alignment horizontal="center" vertical="center" wrapText="1"/>
    </xf>
    <xf numFmtId="1" fontId="4" fillId="0" borderId="322" xfId="2" quotePrefix="1" applyNumberFormat="1" applyFont="1" applyBorder="1" applyAlignment="1">
      <alignment horizontal="center" vertical="center" wrapText="1"/>
    </xf>
    <xf numFmtId="1" fontId="4" fillId="0" borderId="292" xfId="2" quotePrefix="1" applyNumberFormat="1" applyFont="1" applyBorder="1" applyAlignment="1">
      <alignment horizontal="center" vertical="center" wrapText="1"/>
    </xf>
    <xf numFmtId="1" fontId="4" fillId="0" borderId="321" xfId="2" applyNumberFormat="1" applyFont="1" applyBorder="1" applyAlignment="1">
      <alignment horizontal="center" vertical="center" wrapText="1"/>
    </xf>
    <xf numFmtId="1" fontId="4" fillId="0" borderId="291" xfId="2" applyNumberFormat="1" applyFont="1" applyBorder="1" applyAlignment="1">
      <alignment horizontal="left" vertical="center" wrapText="1"/>
    </xf>
    <xf numFmtId="1" fontId="4" fillId="0" borderId="292" xfId="2" applyNumberFormat="1" applyFont="1" applyBorder="1" applyAlignment="1">
      <alignment horizontal="left" vertical="center" wrapText="1"/>
    </xf>
    <xf numFmtId="1" fontId="4" fillId="0" borderId="315" xfId="2" applyNumberFormat="1" applyFont="1" applyBorder="1" applyAlignment="1">
      <alignment horizontal="center" vertical="center" wrapText="1"/>
    </xf>
    <xf numFmtId="1" fontId="4" fillId="0" borderId="329" xfId="2" applyNumberFormat="1" applyFont="1" applyBorder="1" applyAlignment="1">
      <alignment horizontal="center" vertical="center" wrapText="1"/>
    </xf>
  </cellXfs>
  <cellStyles count="5">
    <cellStyle name="Normal" xfId="0" builtinId="0"/>
    <cellStyle name="Normal_REM 02-2002" xfId="2" xr:uid="{C3D683C1-ED3B-4552-ABF6-0AEA1E10CED9}"/>
    <cellStyle name="Normal_REM 04-2002" xfId="3" xr:uid="{97B83498-A656-47EE-9F13-6EF6D04FE5CA}"/>
    <cellStyle name="Normal_REM 05-2002" xfId="4" xr:uid="{3E6F2967-A79F-48D8-9697-2D7BEEE84770}"/>
    <cellStyle name="Notas 2" xfId="1" xr:uid="{36CBE96D-3793-4597-B90F-53A5C2C3B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MATRICES%20REGISTRO%20REM%202019/V1.1/SA_19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MARZO/116108S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CAMBIOS%20REM%202019/NOV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>
        <row r="11">
          <cell r="C11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9">
          <cell r="C59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>
        <row r="11">
          <cell r="C11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9">
          <cell r="C59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>
        <row r="11">
          <cell r="C11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9">
          <cell r="C59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>
        <row r="11">
          <cell r="C11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9">
          <cell r="C59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>
        <row r="11">
          <cell r="C11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8">
          <cell r="C6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>
        <row r="11">
          <cell r="C11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8">
          <cell r="C6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>
        <row r="11">
          <cell r="C11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8">
          <cell r="C6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>
        <row r="11">
          <cell r="C11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8">
          <cell r="C6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>
        <row r="11">
          <cell r="C11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8">
          <cell r="C6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>
        <row r="11">
          <cell r="C11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8">
          <cell r="C6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>
        <row r="11">
          <cell r="C11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8">
          <cell r="C6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>
        <row r="11">
          <cell r="C11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8">
          <cell r="C6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>
        <row r="11">
          <cell r="C11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8">
          <cell r="C6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410E1-0642-4048-9759-A1630283966F}">
  <dimension ref="A1:DZ250"/>
  <sheetViews>
    <sheetView topLeftCell="A169" workbookViewId="0">
      <selection activeCell="F174" sqref="F174"/>
    </sheetView>
  </sheetViews>
  <sheetFormatPr baseColWidth="10" defaultColWidth="11.42578125" defaultRowHeight="15" x14ac:dyDescent="0.25"/>
  <cols>
    <col min="1" max="1" width="33.28515625" style="12" customWidth="1"/>
    <col min="2" max="2" width="30.7109375" style="12" customWidth="1"/>
    <col min="3" max="3" width="18.85546875" style="12" customWidth="1"/>
    <col min="4" max="4" width="17.28515625" style="12" customWidth="1"/>
    <col min="5" max="5" width="18.42578125" style="12" customWidth="1"/>
    <col min="6" max="6" width="16.140625" style="12" customWidth="1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/>
    <col min="76" max="78" width="16" style="9" customWidth="1"/>
    <col min="79" max="102" width="16" style="10" customWidth="1"/>
    <col min="103" max="104" width="11.42578125" style="10"/>
    <col min="105" max="130" width="11.42578125" style="11"/>
    <col min="131" max="16384" width="11.42578125" style="12"/>
  </cols>
  <sheetData>
    <row r="1" spans="1:130" s="2" customFormat="1" ht="16.149999999999999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149999999999999" customHeight="1" x14ac:dyDescent="0.15">
      <c r="A2" s="1" t="str">
        <f>CONCATENATE("COMUNA: ",[1]NOMBRE!B2," - ","( ",[1]NOMBRE!C2,[1]NOMBRE!D2,[1]NOMBRE!E2,[1]NOMBRE!F2,[1]NOMBRE!G2," )")</f>
        <v>COMUNA:  - ( 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149999999999999" customHeight="1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149999999999999" customHeight="1" x14ac:dyDescent="0.15">
      <c r="A4" s="1" t="str">
        <f>CONCATENATE("MES: ",[1]NOMBRE!B6," - ","( ",[1]NOMBRE!C6,[1]NOMBRE!D6," )")</f>
        <v>MES:  - ( 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149999999999999" customHeight="1" x14ac:dyDescent="0.15">
      <c r="A5" s="1" t="str">
        <f>CONCATENATE("AÑO: ",[1]NOMBRE!B7)</f>
        <v>AÑO: 2019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1186" t="s">
        <v>1</v>
      </c>
      <c r="B6" s="1186"/>
      <c r="C6" s="1186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  <c r="T6" s="1186"/>
      <c r="U6" s="1186"/>
      <c r="V6" s="1186"/>
      <c r="W6" s="1186"/>
      <c r="X6" s="1186"/>
      <c r="Y6" s="1187"/>
      <c r="Z6" s="7"/>
      <c r="AA6" s="7"/>
    </row>
    <row r="7" spans="1:130" ht="31.1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17"/>
      <c r="S7" s="17"/>
      <c r="T7" s="17"/>
      <c r="U7" s="17"/>
      <c r="V7" s="17"/>
      <c r="W7" s="17"/>
      <c r="X7" s="17"/>
      <c r="Y7" s="1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15" customHeight="1" x14ac:dyDescent="0.25">
      <c r="A8" s="18" t="s">
        <v>3</v>
      </c>
      <c r="B8" s="19"/>
      <c r="C8" s="19"/>
      <c r="D8" s="19"/>
      <c r="E8" s="19"/>
      <c r="F8" s="20"/>
      <c r="G8" s="21"/>
      <c r="H8" s="22"/>
      <c r="I8" s="23"/>
      <c r="J8" s="21"/>
      <c r="K8" s="24"/>
      <c r="L8" s="21"/>
      <c r="M8" s="22"/>
      <c r="N8" s="23"/>
      <c r="O8" s="23"/>
      <c r="P8" s="25"/>
      <c r="Q8" s="21"/>
      <c r="R8" s="22"/>
      <c r="S8" s="22"/>
      <c r="T8" s="22"/>
      <c r="U8" s="22"/>
      <c r="V8" s="22"/>
      <c r="W8" s="22"/>
      <c r="X8" s="22"/>
      <c r="Y8" s="23"/>
      <c r="Z8" s="26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149999999999999" customHeight="1" x14ac:dyDescent="0.25">
      <c r="A9" s="1183" t="s">
        <v>4</v>
      </c>
      <c r="B9" s="1183"/>
      <c r="C9" s="1188" t="s">
        <v>5</v>
      </c>
      <c r="D9" s="1189"/>
      <c r="E9" s="1184"/>
      <c r="F9" s="1181" t="s">
        <v>6</v>
      </c>
      <c r="G9" s="1192"/>
      <c r="H9" s="1192"/>
      <c r="I9" s="1192"/>
      <c r="J9" s="1192"/>
      <c r="K9" s="1192"/>
      <c r="L9" s="1192"/>
      <c r="M9" s="1192"/>
      <c r="N9" s="1192"/>
      <c r="O9" s="1192"/>
      <c r="P9" s="1192"/>
      <c r="Q9" s="1192"/>
      <c r="R9" s="1192"/>
      <c r="S9" s="1192"/>
      <c r="T9" s="1192"/>
      <c r="U9" s="1192"/>
      <c r="V9" s="1192"/>
      <c r="W9" s="1192"/>
      <c r="X9" s="1192"/>
      <c r="Y9" s="1182"/>
      <c r="Z9" s="27"/>
      <c r="AA9" s="28"/>
    </row>
    <row r="10" spans="1:130" ht="16.149999999999999" customHeight="1" x14ac:dyDescent="0.25">
      <c r="A10" s="1183"/>
      <c r="B10" s="1183"/>
      <c r="C10" s="1190"/>
      <c r="D10" s="1191"/>
      <c r="E10" s="1185"/>
      <c r="F10" s="1181" t="s">
        <v>7</v>
      </c>
      <c r="G10" s="1182"/>
      <c r="H10" s="1181" t="s">
        <v>8</v>
      </c>
      <c r="I10" s="1182"/>
      <c r="J10" s="1181" t="s">
        <v>9</v>
      </c>
      <c r="K10" s="1182"/>
      <c r="L10" s="1181" t="s">
        <v>10</v>
      </c>
      <c r="M10" s="1182"/>
      <c r="N10" s="1181" t="s">
        <v>11</v>
      </c>
      <c r="O10" s="1182"/>
      <c r="P10" s="1181" t="s">
        <v>12</v>
      </c>
      <c r="Q10" s="1182"/>
      <c r="R10" s="1181" t="s">
        <v>13</v>
      </c>
      <c r="S10" s="1182"/>
      <c r="T10" s="1181" t="s">
        <v>14</v>
      </c>
      <c r="U10" s="1182"/>
      <c r="V10" s="1181" t="s">
        <v>15</v>
      </c>
      <c r="W10" s="1182"/>
      <c r="X10" s="1181" t="s">
        <v>16</v>
      </c>
      <c r="Y10" s="1182"/>
      <c r="Z10" s="29"/>
      <c r="AA10" s="7"/>
    </row>
    <row r="11" spans="1:130" ht="16.149999999999999" customHeight="1" x14ac:dyDescent="0.25">
      <c r="A11" s="1183"/>
      <c r="B11" s="1183"/>
      <c r="C11" s="30" t="s">
        <v>17</v>
      </c>
      <c r="D11" s="31" t="s">
        <v>18</v>
      </c>
      <c r="E11" s="32" t="s">
        <v>19</v>
      </c>
      <c r="F11" s="33" t="s">
        <v>18</v>
      </c>
      <c r="G11" s="34" t="s">
        <v>19</v>
      </c>
      <c r="H11" s="33" t="s">
        <v>18</v>
      </c>
      <c r="I11" s="34" t="s">
        <v>19</v>
      </c>
      <c r="J11" s="33" t="s">
        <v>18</v>
      </c>
      <c r="K11" s="34" t="s">
        <v>19</v>
      </c>
      <c r="L11" s="35" t="s">
        <v>18</v>
      </c>
      <c r="M11" s="34" t="s">
        <v>19</v>
      </c>
      <c r="N11" s="33" t="s">
        <v>18</v>
      </c>
      <c r="O11" s="34" t="s">
        <v>19</v>
      </c>
      <c r="P11" s="33" t="s">
        <v>18</v>
      </c>
      <c r="Q11" s="34" t="s">
        <v>19</v>
      </c>
      <c r="R11" s="33" t="s">
        <v>18</v>
      </c>
      <c r="S11" s="34" t="s">
        <v>19</v>
      </c>
      <c r="T11" s="33" t="s">
        <v>18</v>
      </c>
      <c r="U11" s="34" t="s">
        <v>19</v>
      </c>
      <c r="V11" s="33" t="s">
        <v>18</v>
      </c>
      <c r="W11" s="34" t="s">
        <v>19</v>
      </c>
      <c r="X11" s="33" t="s">
        <v>18</v>
      </c>
      <c r="Y11" s="34" t="s">
        <v>19</v>
      </c>
      <c r="Z11" s="36"/>
      <c r="AA11" s="37"/>
    </row>
    <row r="12" spans="1:130" ht="16.149999999999999" customHeight="1" x14ac:dyDescent="0.25">
      <c r="A12" s="1183" t="s">
        <v>20</v>
      </c>
      <c r="B12" s="1183"/>
      <c r="C12" s="38">
        <f>SUM(D12+E12)</f>
        <v>0</v>
      </c>
      <c r="D12" s="39">
        <f>SUM(F12+H12+J12+L12+N12+P12+R12+T12+V12+X12)</f>
        <v>0</v>
      </c>
      <c r="E12" s="40">
        <f t="shared" ref="D12:E14" si="0">SUM(G12+I12+K12+M12+O12+Q12+S12+U12+W12+Y12)</f>
        <v>0</v>
      </c>
      <c r="F12" s="41"/>
      <c r="G12" s="42"/>
      <c r="H12" s="41"/>
      <c r="I12" s="42"/>
      <c r="J12" s="41"/>
      <c r="K12" s="42"/>
      <c r="L12" s="41"/>
      <c r="M12" s="42"/>
      <c r="N12" s="43"/>
      <c r="O12" s="42"/>
      <c r="P12" s="41"/>
      <c r="Q12" s="42"/>
      <c r="R12" s="41"/>
      <c r="S12" s="42"/>
      <c r="T12" s="41"/>
      <c r="U12" s="42"/>
      <c r="V12" s="41"/>
      <c r="W12" s="42"/>
      <c r="X12" s="41"/>
      <c r="Y12" s="42"/>
      <c r="Z12" s="44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130" ht="16.149999999999999" customHeight="1" x14ac:dyDescent="0.25">
      <c r="A13" s="1184" t="s">
        <v>21</v>
      </c>
      <c r="B13" s="46" t="s">
        <v>22</v>
      </c>
      <c r="C13" s="47">
        <f>SUM(D13+E13)</f>
        <v>0</v>
      </c>
      <c r="D13" s="48">
        <f t="shared" si="0"/>
        <v>0</v>
      </c>
      <c r="E13" s="49">
        <f t="shared" si="0"/>
        <v>0</v>
      </c>
      <c r="F13" s="50"/>
      <c r="G13" s="51"/>
      <c r="H13" s="50"/>
      <c r="I13" s="51"/>
      <c r="J13" s="50"/>
      <c r="K13" s="51"/>
      <c r="L13" s="50"/>
      <c r="M13" s="51"/>
      <c r="N13" s="52"/>
      <c r="O13" s="51"/>
      <c r="P13" s="50"/>
      <c r="Q13" s="51"/>
      <c r="R13" s="50"/>
      <c r="S13" s="51"/>
      <c r="T13" s="50"/>
      <c r="U13" s="51"/>
      <c r="V13" s="50"/>
      <c r="W13" s="51"/>
      <c r="X13" s="50"/>
      <c r="Y13" s="51"/>
      <c r="Z13" s="44"/>
      <c r="AA13" s="28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149999999999999" customHeight="1" x14ac:dyDescent="0.25">
      <c r="A14" s="1185"/>
      <c r="B14" s="53" t="s">
        <v>23</v>
      </c>
      <c r="C14" s="54">
        <f>SUM(D14+E14)</f>
        <v>0</v>
      </c>
      <c r="D14" s="55">
        <f t="shared" si="0"/>
        <v>0</v>
      </c>
      <c r="E14" s="56">
        <f t="shared" si="0"/>
        <v>0</v>
      </c>
      <c r="F14" s="57"/>
      <c r="G14" s="57"/>
      <c r="H14" s="58"/>
      <c r="I14" s="59"/>
      <c r="J14" s="58"/>
      <c r="K14" s="59"/>
      <c r="L14" s="60"/>
      <c r="M14" s="61"/>
      <c r="N14" s="62"/>
      <c r="O14" s="61"/>
      <c r="P14" s="62"/>
      <c r="Q14" s="61"/>
      <c r="R14" s="60"/>
      <c r="S14" s="61"/>
      <c r="T14" s="63"/>
      <c r="U14" s="64"/>
      <c r="V14" s="60"/>
      <c r="W14" s="64"/>
      <c r="X14" s="60"/>
      <c r="Y14" s="57"/>
      <c r="Z14" s="44"/>
      <c r="AA14" s="65"/>
    </row>
    <row r="15" spans="1:130" ht="15" customHeight="1" x14ac:dyDescent="0.25">
      <c r="A15" s="66"/>
      <c r="B15" s="67"/>
      <c r="C15" s="68"/>
      <c r="D15" s="69"/>
      <c r="E15" s="70"/>
      <c r="F15" s="71"/>
      <c r="G15" s="72"/>
      <c r="H15" s="72"/>
      <c r="I15" s="69"/>
      <c r="J15" s="72"/>
      <c r="K15" s="71"/>
      <c r="L15" s="70"/>
      <c r="M15" s="73"/>
      <c r="N15" s="74"/>
      <c r="O15" s="75"/>
      <c r="P15" s="75"/>
      <c r="Q15" s="71"/>
      <c r="R15" s="70"/>
      <c r="S15" s="71"/>
      <c r="T15" s="71"/>
      <c r="U15" s="71"/>
      <c r="V15" s="71"/>
      <c r="W15" s="76"/>
      <c r="X15" s="71"/>
      <c r="Y15" s="71"/>
      <c r="Z15" s="77"/>
      <c r="AA15" s="78"/>
    </row>
    <row r="16" spans="1:130" ht="31.15" customHeight="1" x14ac:dyDescent="0.25">
      <c r="A16" s="79" t="s">
        <v>24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80"/>
      <c r="R16" s="81"/>
      <c r="S16" s="81"/>
      <c r="T16" s="81"/>
      <c r="U16" s="81"/>
      <c r="V16" s="81"/>
      <c r="W16" s="7"/>
      <c r="X16" s="7"/>
      <c r="Y16" s="7"/>
      <c r="Z16" s="7"/>
      <c r="AA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92" ht="16.149999999999999" customHeight="1" x14ac:dyDescent="0.25">
      <c r="A17" s="1197" t="s">
        <v>25</v>
      </c>
      <c r="B17" s="1197" t="s">
        <v>26</v>
      </c>
      <c r="C17" s="1188" t="s">
        <v>27</v>
      </c>
      <c r="D17" s="1189"/>
      <c r="E17" s="1184"/>
      <c r="F17" s="1202" t="s">
        <v>28</v>
      </c>
      <c r="G17" s="1203"/>
      <c r="H17" s="1203"/>
      <c r="I17" s="1203"/>
      <c r="J17" s="1203"/>
      <c r="K17" s="1203"/>
      <c r="L17" s="1203"/>
      <c r="M17" s="1203"/>
      <c r="N17" s="1203"/>
      <c r="O17" s="1203"/>
      <c r="P17" s="1203"/>
      <c r="Q17" s="1204"/>
      <c r="R17" s="1193" t="s">
        <v>29</v>
      </c>
      <c r="S17" s="7"/>
      <c r="T17" s="7"/>
      <c r="U17" s="7"/>
      <c r="V17" s="7"/>
      <c r="W17" s="7"/>
      <c r="X17" s="7"/>
      <c r="Y17" s="7"/>
      <c r="Z17" s="7"/>
      <c r="AA17" s="7"/>
    </row>
    <row r="18" spans="1:92" ht="16.149999999999999" customHeight="1" x14ac:dyDescent="0.25">
      <c r="A18" s="1198"/>
      <c r="B18" s="1198"/>
      <c r="C18" s="1190"/>
      <c r="D18" s="1191"/>
      <c r="E18" s="1185"/>
      <c r="F18" s="1181" t="s">
        <v>30</v>
      </c>
      <c r="G18" s="1182"/>
      <c r="H18" s="1181" t="s">
        <v>31</v>
      </c>
      <c r="I18" s="1182"/>
      <c r="J18" s="1181" t="s">
        <v>15</v>
      </c>
      <c r="K18" s="1182"/>
      <c r="L18" s="1181" t="s">
        <v>32</v>
      </c>
      <c r="M18" s="1182"/>
      <c r="N18" s="1181" t="s">
        <v>33</v>
      </c>
      <c r="O18" s="1182"/>
      <c r="P18" s="1181" t="s">
        <v>34</v>
      </c>
      <c r="Q18" s="1196"/>
      <c r="R18" s="1194"/>
      <c r="S18" s="7"/>
      <c r="T18" s="7"/>
      <c r="U18" s="7"/>
      <c r="V18" s="7"/>
      <c r="W18" s="7"/>
      <c r="X18" s="7"/>
      <c r="Y18" s="7"/>
      <c r="Z18" s="7"/>
      <c r="AA18" s="7"/>
    </row>
    <row r="19" spans="1:92" ht="16.149999999999999" customHeight="1" x14ac:dyDescent="0.25">
      <c r="A19" s="1199"/>
      <c r="B19" s="1199"/>
      <c r="C19" s="82" t="s">
        <v>17</v>
      </c>
      <c r="D19" s="83" t="s">
        <v>18</v>
      </c>
      <c r="E19" s="32" t="s">
        <v>19</v>
      </c>
      <c r="F19" s="84" t="s">
        <v>18</v>
      </c>
      <c r="G19" s="32" t="s">
        <v>19</v>
      </c>
      <c r="H19" s="84" t="s">
        <v>18</v>
      </c>
      <c r="I19" s="32" t="s">
        <v>19</v>
      </c>
      <c r="J19" s="84" t="s">
        <v>18</v>
      </c>
      <c r="K19" s="32" t="s">
        <v>19</v>
      </c>
      <c r="L19" s="84" t="s">
        <v>18</v>
      </c>
      <c r="M19" s="32" t="s">
        <v>19</v>
      </c>
      <c r="N19" s="84" t="s">
        <v>18</v>
      </c>
      <c r="O19" s="32" t="s">
        <v>19</v>
      </c>
      <c r="P19" s="84" t="s">
        <v>18</v>
      </c>
      <c r="Q19" s="85" t="s">
        <v>19</v>
      </c>
      <c r="R19" s="1195"/>
      <c r="S19" s="7"/>
      <c r="T19" s="7"/>
      <c r="U19" s="7"/>
      <c r="V19" s="86"/>
      <c r="W19" s="86"/>
      <c r="X19" s="86"/>
      <c r="Y19" s="86"/>
      <c r="Z19" s="86"/>
      <c r="AA19" s="7"/>
    </row>
    <row r="20" spans="1:92" ht="16.149999999999999" customHeight="1" x14ac:dyDescent="0.25">
      <c r="A20" s="1181" t="s">
        <v>35</v>
      </c>
      <c r="B20" s="1182"/>
      <c r="C20" s="87">
        <f t="shared" ref="C20:C38" si="1">SUM(D20+E20)</f>
        <v>0</v>
      </c>
      <c r="D20" s="88">
        <f t="shared" ref="D20:E38" si="2">SUM(F20+H20+J20+L20+N20+P20)</f>
        <v>0</v>
      </c>
      <c r="E20" s="89">
        <f t="shared" si="2"/>
        <v>0</v>
      </c>
      <c r="F20" s="41"/>
      <c r="G20" s="42"/>
      <c r="H20" s="41"/>
      <c r="I20" s="42"/>
      <c r="J20" s="41"/>
      <c r="K20" s="42"/>
      <c r="L20" s="41"/>
      <c r="M20" s="42"/>
      <c r="N20" s="90"/>
      <c r="O20" s="42"/>
      <c r="P20" s="90"/>
      <c r="Q20" s="91"/>
      <c r="R20" s="92"/>
      <c r="S20" s="93"/>
      <c r="T20" s="45"/>
      <c r="U20" s="45"/>
      <c r="V20" s="45"/>
      <c r="W20" s="45"/>
      <c r="X20" s="45"/>
      <c r="Y20" s="45"/>
      <c r="Z20" s="45"/>
      <c r="AA20" s="45"/>
      <c r="AB20" s="45"/>
      <c r="AC20" s="45"/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</row>
    <row r="21" spans="1:92" ht="16.149999999999999" customHeight="1" x14ac:dyDescent="0.25">
      <c r="A21" s="1197" t="s">
        <v>36</v>
      </c>
      <c r="B21" s="94" t="s">
        <v>22</v>
      </c>
      <c r="C21" s="95">
        <f t="shared" si="1"/>
        <v>0</v>
      </c>
      <c r="D21" s="96">
        <f t="shared" si="2"/>
        <v>0</v>
      </c>
      <c r="E21" s="97">
        <f t="shared" si="2"/>
        <v>0</v>
      </c>
      <c r="F21" s="50"/>
      <c r="G21" s="51"/>
      <c r="H21" s="50"/>
      <c r="I21" s="51"/>
      <c r="J21" s="50"/>
      <c r="K21" s="51"/>
      <c r="L21" s="50"/>
      <c r="M21" s="51"/>
      <c r="N21" s="98"/>
      <c r="O21" s="51"/>
      <c r="P21" s="98"/>
      <c r="Q21" s="99"/>
      <c r="R21" s="100"/>
      <c r="S21" s="101"/>
      <c r="T21" s="7"/>
      <c r="U21" s="7"/>
      <c r="V21" s="86"/>
      <c r="W21" s="86"/>
      <c r="X21" s="86"/>
      <c r="Y21" s="86"/>
      <c r="Z21" s="86"/>
      <c r="AA21" s="7"/>
    </row>
    <row r="22" spans="1:92" ht="16.149999999999999" customHeight="1" x14ac:dyDescent="0.25">
      <c r="A22" s="1198"/>
      <c r="B22" s="102" t="s">
        <v>37</v>
      </c>
      <c r="C22" s="47">
        <f t="shared" si="1"/>
        <v>0</v>
      </c>
      <c r="D22" s="103">
        <f t="shared" si="2"/>
        <v>0</v>
      </c>
      <c r="E22" s="49">
        <f t="shared" si="2"/>
        <v>0</v>
      </c>
      <c r="F22" s="104"/>
      <c r="G22" s="105"/>
      <c r="H22" s="104"/>
      <c r="I22" s="105"/>
      <c r="J22" s="104"/>
      <c r="K22" s="105"/>
      <c r="L22" s="104"/>
      <c r="M22" s="105"/>
      <c r="N22" s="106"/>
      <c r="O22" s="105"/>
      <c r="P22" s="106"/>
      <c r="Q22" s="107"/>
      <c r="R22" s="108"/>
      <c r="S22" s="101"/>
      <c r="T22" s="7"/>
      <c r="U22" s="7"/>
      <c r="V22" s="86"/>
      <c r="W22" s="86"/>
      <c r="X22" s="86"/>
      <c r="Y22" s="86"/>
      <c r="Z22" s="86"/>
      <c r="AA22" s="7"/>
    </row>
    <row r="23" spans="1:92" ht="16.149999999999999" customHeight="1" x14ac:dyDescent="0.25">
      <c r="A23" s="1198"/>
      <c r="B23" s="109" t="s">
        <v>38</v>
      </c>
      <c r="C23" s="110">
        <f t="shared" si="1"/>
        <v>0</v>
      </c>
      <c r="D23" s="111">
        <f t="shared" si="2"/>
        <v>0</v>
      </c>
      <c r="E23" s="112">
        <f t="shared" si="2"/>
        <v>0</v>
      </c>
      <c r="F23" s="104"/>
      <c r="G23" s="105"/>
      <c r="H23" s="104"/>
      <c r="I23" s="105"/>
      <c r="J23" s="104"/>
      <c r="K23" s="105"/>
      <c r="L23" s="104"/>
      <c r="M23" s="105"/>
      <c r="N23" s="106"/>
      <c r="O23" s="105"/>
      <c r="P23" s="106"/>
      <c r="Q23" s="107"/>
      <c r="R23" s="108"/>
      <c r="S23" s="101"/>
      <c r="T23" s="7"/>
      <c r="U23" s="7"/>
      <c r="V23" s="86"/>
      <c r="W23" s="86"/>
      <c r="X23" s="86"/>
      <c r="Y23" s="86"/>
      <c r="Z23" s="86"/>
      <c r="AA23" s="7"/>
    </row>
    <row r="24" spans="1:92" ht="16.149999999999999" customHeight="1" x14ac:dyDescent="0.25">
      <c r="A24" s="1199"/>
      <c r="B24" s="113" t="s">
        <v>39</v>
      </c>
      <c r="C24" s="54">
        <f t="shared" si="1"/>
        <v>0</v>
      </c>
      <c r="D24" s="114">
        <f t="shared" si="2"/>
        <v>0</v>
      </c>
      <c r="E24" s="56">
        <f t="shared" si="2"/>
        <v>0</v>
      </c>
      <c r="F24" s="58"/>
      <c r="G24" s="59"/>
      <c r="H24" s="58"/>
      <c r="I24" s="59"/>
      <c r="J24" s="58"/>
      <c r="K24" s="59"/>
      <c r="L24" s="58"/>
      <c r="M24" s="59"/>
      <c r="N24" s="115"/>
      <c r="O24" s="59"/>
      <c r="P24" s="115"/>
      <c r="Q24" s="116"/>
      <c r="R24" s="117"/>
      <c r="S24" s="101"/>
      <c r="T24" s="7"/>
      <c r="U24" s="7"/>
      <c r="V24" s="7"/>
      <c r="W24" s="7"/>
      <c r="X24" s="86"/>
      <c r="Y24" s="86"/>
      <c r="Z24" s="86"/>
      <c r="AA24" s="86"/>
    </row>
    <row r="25" spans="1:92" ht="16.149999999999999" customHeight="1" x14ac:dyDescent="0.25">
      <c r="A25" s="1197" t="s">
        <v>40</v>
      </c>
      <c r="B25" s="118" t="s">
        <v>41</v>
      </c>
      <c r="C25" s="95">
        <f t="shared" si="1"/>
        <v>0</v>
      </c>
      <c r="D25" s="96">
        <f t="shared" si="2"/>
        <v>0</v>
      </c>
      <c r="E25" s="97">
        <f t="shared" si="2"/>
        <v>0</v>
      </c>
      <c r="F25" s="119"/>
      <c r="G25" s="120"/>
      <c r="H25" s="119"/>
      <c r="I25" s="120"/>
      <c r="J25" s="119"/>
      <c r="K25" s="120"/>
      <c r="L25" s="119"/>
      <c r="M25" s="120"/>
      <c r="N25" s="121"/>
      <c r="O25" s="120"/>
      <c r="P25" s="121"/>
      <c r="Q25" s="122"/>
      <c r="R25" s="123"/>
      <c r="S25" s="101"/>
      <c r="T25" s="7"/>
      <c r="U25" s="7"/>
      <c r="V25" s="7"/>
      <c r="W25" s="7"/>
      <c r="X25" s="86"/>
      <c r="Y25" s="86"/>
      <c r="Z25" s="86"/>
      <c r="AA25" s="86"/>
    </row>
    <row r="26" spans="1:92" ht="16.149999999999999" customHeight="1" x14ac:dyDescent="0.25">
      <c r="A26" s="1198"/>
      <c r="B26" s="124" t="s">
        <v>42</v>
      </c>
      <c r="C26" s="47">
        <f t="shared" si="1"/>
        <v>0</v>
      </c>
      <c r="D26" s="103">
        <f t="shared" si="2"/>
        <v>0</v>
      </c>
      <c r="E26" s="49">
        <f t="shared" si="2"/>
        <v>0</v>
      </c>
      <c r="F26" s="50"/>
      <c r="G26" s="51"/>
      <c r="H26" s="50"/>
      <c r="I26" s="51"/>
      <c r="J26" s="50"/>
      <c r="K26" s="51"/>
      <c r="L26" s="50"/>
      <c r="M26" s="51"/>
      <c r="N26" s="98"/>
      <c r="O26" s="51"/>
      <c r="P26" s="98"/>
      <c r="Q26" s="99"/>
      <c r="R26" s="100"/>
      <c r="S26" s="101"/>
      <c r="T26" s="7"/>
      <c r="U26" s="7"/>
      <c r="V26" s="7"/>
      <c r="W26" s="7"/>
      <c r="X26" s="86"/>
      <c r="Y26" s="86"/>
      <c r="Z26" s="86"/>
      <c r="AA26" s="86"/>
    </row>
    <row r="27" spans="1:92" ht="16.149999999999999" customHeight="1" x14ac:dyDescent="0.25">
      <c r="A27" s="1198"/>
      <c r="B27" s="124" t="s">
        <v>43</v>
      </c>
      <c r="C27" s="47">
        <f t="shared" si="1"/>
        <v>0</v>
      </c>
      <c r="D27" s="103">
        <f t="shared" si="2"/>
        <v>0</v>
      </c>
      <c r="E27" s="49">
        <f t="shared" si="2"/>
        <v>0</v>
      </c>
      <c r="F27" s="50"/>
      <c r="G27" s="51"/>
      <c r="H27" s="50"/>
      <c r="I27" s="51"/>
      <c r="J27" s="50"/>
      <c r="K27" s="51"/>
      <c r="L27" s="50"/>
      <c r="M27" s="51"/>
      <c r="N27" s="98"/>
      <c r="O27" s="51"/>
      <c r="P27" s="98"/>
      <c r="Q27" s="99"/>
      <c r="R27" s="100"/>
      <c r="S27" s="101"/>
      <c r="T27" s="7"/>
      <c r="U27" s="8"/>
      <c r="V27" s="7"/>
      <c r="W27" s="7"/>
      <c r="X27" s="86"/>
      <c r="Y27" s="86"/>
      <c r="Z27" s="86"/>
      <c r="AA27" s="86"/>
    </row>
    <row r="28" spans="1:92" ht="27" customHeight="1" x14ac:dyDescent="0.25">
      <c r="A28" s="1198"/>
      <c r="B28" s="125" t="s">
        <v>44</v>
      </c>
      <c r="C28" s="126">
        <f t="shared" si="1"/>
        <v>0</v>
      </c>
      <c r="D28" s="127">
        <f t="shared" si="2"/>
        <v>0</v>
      </c>
      <c r="E28" s="128">
        <f t="shared" si="2"/>
        <v>0</v>
      </c>
      <c r="F28" s="50"/>
      <c r="G28" s="51"/>
      <c r="H28" s="50"/>
      <c r="I28" s="51"/>
      <c r="J28" s="50"/>
      <c r="K28" s="51"/>
      <c r="L28" s="50"/>
      <c r="M28" s="51"/>
      <c r="N28" s="98"/>
      <c r="O28" s="51"/>
      <c r="P28" s="98"/>
      <c r="Q28" s="99"/>
      <c r="R28" s="100"/>
      <c r="S28" s="101"/>
      <c r="T28" s="7"/>
      <c r="U28" s="8"/>
      <c r="V28" s="7"/>
      <c r="W28" s="7"/>
      <c r="X28" s="86"/>
      <c r="Y28" s="86"/>
      <c r="Z28" s="86"/>
      <c r="AA28" s="86"/>
    </row>
    <row r="29" spans="1:92" ht="27" customHeight="1" x14ac:dyDescent="0.25">
      <c r="A29" s="1198"/>
      <c r="B29" s="125" t="s">
        <v>45</v>
      </c>
      <c r="C29" s="126">
        <f t="shared" si="1"/>
        <v>0</v>
      </c>
      <c r="D29" s="127">
        <f>+F29+H29+J29+L29+N29+P29</f>
        <v>0</v>
      </c>
      <c r="E29" s="128">
        <f>+G29+I29+K29+M29+O29+Q29</f>
        <v>0</v>
      </c>
      <c r="F29" s="50"/>
      <c r="G29" s="51"/>
      <c r="H29" s="50"/>
      <c r="I29" s="51"/>
      <c r="J29" s="50"/>
      <c r="K29" s="51"/>
      <c r="L29" s="50"/>
      <c r="M29" s="51"/>
      <c r="N29" s="98"/>
      <c r="O29" s="51"/>
      <c r="P29" s="98"/>
      <c r="Q29" s="99"/>
      <c r="R29" s="100"/>
      <c r="S29" s="101"/>
      <c r="T29" s="7"/>
      <c r="U29" s="8"/>
      <c r="V29" s="7"/>
      <c r="W29" s="7"/>
      <c r="X29" s="86"/>
      <c r="Y29" s="86"/>
      <c r="Z29" s="86"/>
      <c r="AA29" s="86"/>
    </row>
    <row r="30" spans="1:92" ht="16.149999999999999" customHeight="1" x14ac:dyDescent="0.25">
      <c r="A30" s="1198"/>
      <c r="B30" s="125" t="s">
        <v>46</v>
      </c>
      <c r="C30" s="126">
        <f>SUM(D30:E30)</f>
        <v>0</v>
      </c>
      <c r="D30" s="127">
        <f>+F30+H30+J30+L30+N30+P30</f>
        <v>0</v>
      </c>
      <c r="E30" s="128">
        <f>+G30+I30+K30+M30+O30+Q30</f>
        <v>0</v>
      </c>
      <c r="F30" s="50"/>
      <c r="G30" s="51"/>
      <c r="H30" s="50"/>
      <c r="I30" s="51"/>
      <c r="J30" s="50"/>
      <c r="K30" s="51"/>
      <c r="L30" s="50"/>
      <c r="M30" s="51"/>
      <c r="N30" s="98"/>
      <c r="O30" s="51"/>
      <c r="P30" s="98"/>
      <c r="Q30" s="99"/>
      <c r="R30" s="100"/>
      <c r="S30" s="101"/>
      <c r="T30" s="7"/>
      <c r="U30" s="8"/>
      <c r="V30" s="7"/>
      <c r="W30" s="7"/>
      <c r="X30" s="86"/>
      <c r="Y30" s="86"/>
      <c r="Z30" s="86"/>
      <c r="AA30" s="86"/>
    </row>
    <row r="31" spans="1:92" ht="16.149999999999999" customHeight="1" x14ac:dyDescent="0.25">
      <c r="A31" s="1198"/>
      <c r="B31" s="102" t="s">
        <v>37</v>
      </c>
      <c r="C31" s="126">
        <f t="shared" ref="C31" si="3">SUM(D31:E31)</f>
        <v>0</v>
      </c>
      <c r="D31" s="103">
        <f>SUM(F31+H31+J31+L31+N31+P31)</f>
        <v>0</v>
      </c>
      <c r="E31" s="49">
        <f t="shared" si="2"/>
        <v>0</v>
      </c>
      <c r="F31" s="50"/>
      <c r="G31" s="51"/>
      <c r="H31" s="50"/>
      <c r="I31" s="51"/>
      <c r="J31" s="50"/>
      <c r="K31" s="51"/>
      <c r="L31" s="50"/>
      <c r="M31" s="51"/>
      <c r="N31" s="98"/>
      <c r="O31" s="51"/>
      <c r="P31" s="98"/>
      <c r="Q31" s="99"/>
      <c r="R31" s="100"/>
      <c r="S31" s="101"/>
      <c r="T31" s="7"/>
      <c r="U31" s="8"/>
      <c r="V31" s="7"/>
      <c r="W31" s="7"/>
      <c r="X31" s="86"/>
      <c r="Y31" s="86"/>
      <c r="Z31" s="86"/>
      <c r="AA31" s="86"/>
    </row>
    <row r="32" spans="1:92" ht="16.149999999999999" customHeight="1" x14ac:dyDescent="0.25">
      <c r="A32" s="1198"/>
      <c r="B32" s="129" t="s">
        <v>38</v>
      </c>
      <c r="C32" s="47">
        <f t="shared" si="1"/>
        <v>0</v>
      </c>
      <c r="D32" s="103">
        <f t="shared" si="2"/>
        <v>0</v>
      </c>
      <c r="E32" s="49">
        <f t="shared" si="2"/>
        <v>0</v>
      </c>
      <c r="F32" s="104"/>
      <c r="G32" s="105"/>
      <c r="H32" s="104"/>
      <c r="I32" s="105"/>
      <c r="J32" s="104"/>
      <c r="K32" s="105"/>
      <c r="L32" s="104"/>
      <c r="M32" s="105"/>
      <c r="N32" s="106"/>
      <c r="O32" s="105"/>
      <c r="P32" s="106"/>
      <c r="Q32" s="107"/>
      <c r="R32" s="108"/>
      <c r="S32" s="101"/>
      <c r="T32" s="7"/>
      <c r="U32" s="8"/>
      <c r="V32" s="7"/>
      <c r="W32" s="7"/>
      <c r="X32" s="86"/>
      <c r="Y32" s="86"/>
      <c r="Z32" s="86"/>
      <c r="AA32" s="86"/>
    </row>
    <row r="33" spans="1:130" ht="16.149999999999999" customHeight="1" thickBot="1" x14ac:dyDescent="0.3">
      <c r="A33" s="1198"/>
      <c r="B33" s="130" t="s">
        <v>39</v>
      </c>
      <c r="C33" s="131">
        <f t="shared" si="1"/>
        <v>0</v>
      </c>
      <c r="D33" s="132">
        <f t="shared" si="2"/>
        <v>0</v>
      </c>
      <c r="E33" s="133">
        <f t="shared" si="2"/>
        <v>0</v>
      </c>
      <c r="F33" s="134"/>
      <c r="G33" s="135"/>
      <c r="H33" s="134"/>
      <c r="I33" s="135"/>
      <c r="J33" s="134"/>
      <c r="K33" s="135"/>
      <c r="L33" s="134"/>
      <c r="M33" s="135"/>
      <c r="N33" s="136"/>
      <c r="O33" s="135"/>
      <c r="P33" s="136"/>
      <c r="Q33" s="137"/>
      <c r="R33" s="138"/>
      <c r="S33" s="101"/>
      <c r="T33" s="7"/>
      <c r="U33" s="8"/>
      <c r="V33" s="7"/>
      <c r="W33" s="7"/>
      <c r="X33" s="86"/>
      <c r="Y33" s="86"/>
      <c r="Z33" s="86"/>
      <c r="AA33" s="86"/>
    </row>
    <row r="34" spans="1:130" ht="16.149999999999999" customHeight="1" thickTop="1" x14ac:dyDescent="0.25">
      <c r="A34" s="1200" t="s">
        <v>47</v>
      </c>
      <c r="B34" s="139" t="s">
        <v>38</v>
      </c>
      <c r="C34" s="140">
        <f t="shared" si="1"/>
        <v>0</v>
      </c>
      <c r="D34" s="141">
        <f t="shared" si="2"/>
        <v>0</v>
      </c>
      <c r="E34" s="142">
        <f t="shared" si="2"/>
        <v>0</v>
      </c>
      <c r="F34" s="143"/>
      <c r="G34" s="144"/>
      <c r="H34" s="143"/>
      <c r="I34" s="144"/>
      <c r="J34" s="143"/>
      <c r="K34" s="144"/>
      <c r="L34" s="143"/>
      <c r="M34" s="144"/>
      <c r="N34" s="143"/>
      <c r="O34" s="144"/>
      <c r="P34" s="145"/>
      <c r="Q34" s="146"/>
      <c r="R34" s="147"/>
      <c r="S34" s="101"/>
      <c r="T34" s="7"/>
      <c r="U34" s="7"/>
      <c r="V34" s="7"/>
      <c r="W34" s="7"/>
      <c r="X34" s="86"/>
      <c r="Y34" s="86"/>
      <c r="Z34" s="86"/>
      <c r="AA34" s="86"/>
    </row>
    <row r="35" spans="1:130" ht="16.149999999999999" customHeight="1" x14ac:dyDescent="0.25">
      <c r="A35" s="1201"/>
      <c r="B35" s="130" t="s">
        <v>39</v>
      </c>
      <c r="C35" s="131">
        <f t="shared" si="1"/>
        <v>0</v>
      </c>
      <c r="D35" s="132">
        <f t="shared" si="2"/>
        <v>0</v>
      </c>
      <c r="E35" s="133">
        <f t="shared" si="2"/>
        <v>0</v>
      </c>
      <c r="F35" s="134"/>
      <c r="G35" s="135"/>
      <c r="H35" s="134"/>
      <c r="I35" s="135"/>
      <c r="J35" s="134"/>
      <c r="K35" s="135"/>
      <c r="L35" s="134"/>
      <c r="M35" s="135"/>
      <c r="N35" s="134"/>
      <c r="O35" s="135"/>
      <c r="P35" s="136"/>
      <c r="Q35" s="137"/>
      <c r="R35" s="138"/>
      <c r="S35" s="101"/>
      <c r="T35" s="7"/>
      <c r="U35" s="7"/>
      <c r="V35" s="7"/>
      <c r="W35" s="7"/>
      <c r="X35" s="86"/>
      <c r="Y35" s="86"/>
      <c r="Z35" s="86"/>
      <c r="AA35" s="86"/>
    </row>
    <row r="36" spans="1:130" ht="16.149999999999999" customHeight="1" x14ac:dyDescent="0.25">
      <c r="A36" s="1197" t="s">
        <v>48</v>
      </c>
      <c r="B36" s="148" t="s">
        <v>49</v>
      </c>
      <c r="C36" s="87">
        <f t="shared" si="1"/>
        <v>0</v>
      </c>
      <c r="D36" s="88">
        <f t="shared" si="2"/>
        <v>0</v>
      </c>
      <c r="E36" s="97">
        <f t="shared" si="2"/>
        <v>0</v>
      </c>
      <c r="F36" s="119"/>
      <c r="G36" s="120"/>
      <c r="H36" s="119"/>
      <c r="I36" s="120"/>
      <c r="J36" s="119"/>
      <c r="K36" s="120"/>
      <c r="L36" s="119"/>
      <c r="M36" s="120"/>
      <c r="N36" s="119"/>
      <c r="O36" s="120"/>
      <c r="P36" s="121"/>
      <c r="Q36" s="122"/>
      <c r="R36" s="123"/>
      <c r="S36" s="101"/>
      <c r="T36" s="7"/>
      <c r="U36" s="7"/>
      <c r="V36" s="7"/>
      <c r="W36" s="7"/>
      <c r="X36" s="86"/>
      <c r="Y36" s="86"/>
      <c r="Z36" s="86"/>
      <c r="AA36" s="86"/>
    </row>
    <row r="37" spans="1:130" ht="16.149999999999999" customHeight="1" x14ac:dyDescent="0.25">
      <c r="A37" s="1198"/>
      <c r="B37" s="109" t="s">
        <v>38</v>
      </c>
      <c r="C37" s="110">
        <f t="shared" si="1"/>
        <v>0</v>
      </c>
      <c r="D37" s="111">
        <f t="shared" si="2"/>
        <v>0</v>
      </c>
      <c r="E37" s="112">
        <f t="shared" si="2"/>
        <v>0</v>
      </c>
      <c r="F37" s="104"/>
      <c r="G37" s="105"/>
      <c r="H37" s="104"/>
      <c r="I37" s="105"/>
      <c r="J37" s="104"/>
      <c r="K37" s="105"/>
      <c r="L37" s="104"/>
      <c r="M37" s="105"/>
      <c r="N37" s="104"/>
      <c r="O37" s="105"/>
      <c r="P37" s="106"/>
      <c r="Q37" s="107"/>
      <c r="R37" s="108"/>
      <c r="S37" s="101"/>
      <c r="T37" s="7"/>
      <c r="U37" s="7"/>
      <c r="V37" s="7"/>
      <c r="W37" s="7"/>
      <c r="X37" s="86"/>
      <c r="Y37" s="86"/>
      <c r="Z37" s="86"/>
      <c r="AA37" s="86"/>
    </row>
    <row r="38" spans="1:130" ht="16.149999999999999" customHeight="1" x14ac:dyDescent="0.25">
      <c r="A38" s="1199"/>
      <c r="B38" s="113" t="s">
        <v>39</v>
      </c>
      <c r="C38" s="54">
        <f t="shared" si="1"/>
        <v>0</v>
      </c>
      <c r="D38" s="114">
        <f t="shared" si="2"/>
        <v>0</v>
      </c>
      <c r="E38" s="56">
        <f t="shared" si="2"/>
        <v>0</v>
      </c>
      <c r="F38" s="58"/>
      <c r="G38" s="59"/>
      <c r="H38" s="58"/>
      <c r="I38" s="59"/>
      <c r="J38" s="58"/>
      <c r="K38" s="59"/>
      <c r="L38" s="58"/>
      <c r="M38" s="59"/>
      <c r="N38" s="58"/>
      <c r="O38" s="59"/>
      <c r="P38" s="115"/>
      <c r="Q38" s="116"/>
      <c r="R38" s="117"/>
      <c r="S38" s="101"/>
      <c r="T38" s="7"/>
      <c r="U38" s="7"/>
      <c r="V38" s="7"/>
      <c r="W38" s="7"/>
      <c r="X38" s="7"/>
      <c r="Y38" s="7"/>
      <c r="Z38" s="7"/>
      <c r="AA38" s="7"/>
    </row>
    <row r="39" spans="1:130" ht="31.15" customHeight="1" x14ac:dyDescent="0.25">
      <c r="A39" s="149" t="s">
        <v>50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7"/>
      <c r="S39" s="7"/>
      <c r="T39" s="7"/>
      <c r="U39" s="7"/>
      <c r="V39" s="7"/>
      <c r="W39" s="7"/>
      <c r="X39" s="7"/>
      <c r="Y39" s="7"/>
      <c r="Z39" s="7"/>
      <c r="AA39" s="7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</row>
    <row r="40" spans="1:130" ht="16.149999999999999" customHeight="1" x14ac:dyDescent="0.25">
      <c r="A40" s="1188" t="s">
        <v>51</v>
      </c>
      <c r="B40" s="1184"/>
      <c r="C40" s="1188" t="s">
        <v>27</v>
      </c>
      <c r="D40" s="1189"/>
      <c r="E40" s="1184"/>
      <c r="F40" s="1202" t="s">
        <v>28</v>
      </c>
      <c r="G40" s="1203"/>
      <c r="H40" s="1203"/>
      <c r="I40" s="1203"/>
      <c r="J40" s="1203"/>
      <c r="K40" s="1203"/>
      <c r="L40" s="1203"/>
      <c r="M40" s="1203"/>
      <c r="N40" s="1203"/>
      <c r="O40" s="1203"/>
      <c r="P40" s="1203"/>
      <c r="Q40" s="1206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130" ht="16.149999999999999" customHeight="1" x14ac:dyDescent="0.25">
      <c r="A41" s="1201"/>
      <c r="B41" s="1205"/>
      <c r="C41" s="1190"/>
      <c r="D41" s="1191"/>
      <c r="E41" s="1185"/>
      <c r="F41" s="1181" t="s">
        <v>30</v>
      </c>
      <c r="G41" s="1182"/>
      <c r="H41" s="1181" t="s">
        <v>31</v>
      </c>
      <c r="I41" s="1182"/>
      <c r="J41" s="1181" t="s">
        <v>15</v>
      </c>
      <c r="K41" s="1182"/>
      <c r="L41" s="1181" t="s">
        <v>32</v>
      </c>
      <c r="M41" s="1182"/>
      <c r="N41" s="1181" t="s">
        <v>33</v>
      </c>
      <c r="O41" s="1182"/>
      <c r="P41" s="1181" t="s">
        <v>34</v>
      </c>
      <c r="Q41" s="1182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130" ht="16.149999999999999" customHeight="1" x14ac:dyDescent="0.25">
      <c r="A42" s="1190"/>
      <c r="B42" s="1185"/>
      <c r="C42" s="82" t="s">
        <v>17</v>
      </c>
      <c r="D42" s="83" t="s">
        <v>18</v>
      </c>
      <c r="E42" s="150" t="s">
        <v>19</v>
      </c>
      <c r="F42" s="151" t="s">
        <v>18</v>
      </c>
      <c r="G42" s="152" t="s">
        <v>19</v>
      </c>
      <c r="H42" s="151" t="s">
        <v>18</v>
      </c>
      <c r="I42" s="152" t="s">
        <v>19</v>
      </c>
      <c r="J42" s="151" t="s">
        <v>18</v>
      </c>
      <c r="K42" s="152" t="s">
        <v>19</v>
      </c>
      <c r="L42" s="151" t="s">
        <v>18</v>
      </c>
      <c r="M42" s="152" t="s">
        <v>19</v>
      </c>
      <c r="N42" s="151" t="s">
        <v>18</v>
      </c>
      <c r="O42" s="152" t="s">
        <v>19</v>
      </c>
      <c r="P42" s="151" t="s">
        <v>18</v>
      </c>
      <c r="Q42" s="152" t="s">
        <v>19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149999999999999" customHeight="1" x14ac:dyDescent="0.25">
      <c r="A43" s="1213" t="s">
        <v>37</v>
      </c>
      <c r="B43" s="1214"/>
      <c r="C43" s="153">
        <f>SUM(D43+E43)</f>
        <v>0</v>
      </c>
      <c r="D43" s="154">
        <f t="shared" ref="D43:E45" si="4">SUM(F43+H43+J43+L43+N43+P43)</f>
        <v>0</v>
      </c>
      <c r="E43" s="155">
        <f t="shared" si="4"/>
        <v>0</v>
      </c>
      <c r="F43" s="119"/>
      <c r="G43" s="123"/>
      <c r="H43" s="119"/>
      <c r="I43" s="123"/>
      <c r="J43" s="119"/>
      <c r="K43" s="120"/>
      <c r="L43" s="119"/>
      <c r="M43" s="120"/>
      <c r="N43" s="121"/>
      <c r="O43" s="120"/>
      <c r="P43" s="121"/>
      <c r="Q43" s="120"/>
      <c r="R43" s="156" t="str">
        <f t="shared" ref="R43:R46" si="5">CA43</f>
        <v/>
      </c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CA43" s="10" t="str">
        <f>IF(C43&lt;&gt;[1]A05!C55,"* Niños derivados deben ser iguales al ingreso de niños(as) Normal con Rezago a salas de estimulación REM A05 sección F. ","")</f>
        <v/>
      </c>
    </row>
    <row r="44" spans="1:130" ht="16.149999999999999" customHeight="1" x14ac:dyDescent="0.25">
      <c r="A44" s="1215" t="s">
        <v>38</v>
      </c>
      <c r="B44" s="1216"/>
      <c r="C44" s="157">
        <f>SUM(D44+E44)</f>
        <v>0</v>
      </c>
      <c r="D44" s="158">
        <f t="shared" si="4"/>
        <v>0</v>
      </c>
      <c r="E44" s="159">
        <f t="shared" si="4"/>
        <v>0</v>
      </c>
      <c r="F44" s="104"/>
      <c r="G44" s="100"/>
      <c r="H44" s="50"/>
      <c r="I44" s="100"/>
      <c r="J44" s="50"/>
      <c r="K44" s="51"/>
      <c r="L44" s="50"/>
      <c r="M44" s="51"/>
      <c r="N44" s="98"/>
      <c r="O44" s="51"/>
      <c r="P44" s="98"/>
      <c r="Q44" s="51"/>
      <c r="R44" s="156" t="str">
        <f t="shared" si="5"/>
        <v/>
      </c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CA44" s="10" t="str">
        <f>IF(C44&lt;&gt;[1]A05!C56,"* Niños derivados deben ser iguales al ingreso de niños(as) con Riesgo a salas de estimulación REM A05 sección F. ","")</f>
        <v/>
      </c>
    </row>
    <row r="45" spans="1:130" ht="16.149999999999999" customHeight="1" x14ac:dyDescent="0.25">
      <c r="A45" s="1217" t="s">
        <v>39</v>
      </c>
      <c r="B45" s="1218"/>
      <c r="C45" s="160">
        <f>SUM(D45+E45)</f>
        <v>0</v>
      </c>
      <c r="D45" s="161">
        <f t="shared" si="4"/>
        <v>0</v>
      </c>
      <c r="E45" s="162">
        <f t="shared" si="4"/>
        <v>0</v>
      </c>
      <c r="F45" s="134"/>
      <c r="G45" s="138"/>
      <c r="H45" s="58"/>
      <c r="I45" s="117"/>
      <c r="J45" s="58"/>
      <c r="K45" s="59"/>
      <c r="L45" s="58"/>
      <c r="M45" s="59"/>
      <c r="N45" s="115"/>
      <c r="O45" s="59"/>
      <c r="P45" s="115"/>
      <c r="Q45" s="59"/>
      <c r="R45" s="156" t="str">
        <f t="shared" si="5"/>
        <v/>
      </c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CA45" s="10" t="str">
        <f>IF(C45&lt;&gt;[1]A05!C57,"* Niños derivados deben ser iguales al ingreso de niños(as) con Retraso a salas de estimulación REM A05 sección F. ","")</f>
        <v/>
      </c>
    </row>
    <row r="46" spans="1:130" ht="16.149999999999999" customHeight="1" x14ac:dyDescent="0.25">
      <c r="A46" s="1219" t="s">
        <v>52</v>
      </c>
      <c r="B46" s="1220"/>
      <c r="C46" s="163">
        <f>SUM(D46:E46)</f>
        <v>0</v>
      </c>
      <c r="D46" s="164">
        <f>SUM(F46+H46+J46+L46+N46+P46)</f>
        <v>0</v>
      </c>
      <c r="E46" s="165">
        <f>SUM(G46+I46+K46+M46+O46+Q46)</f>
        <v>0</v>
      </c>
      <c r="F46" s="41"/>
      <c r="G46" s="92"/>
      <c r="H46" s="41"/>
      <c r="I46" s="92"/>
      <c r="J46" s="41"/>
      <c r="K46" s="42"/>
      <c r="L46" s="41"/>
      <c r="M46" s="42"/>
      <c r="N46" s="90"/>
      <c r="O46" s="42"/>
      <c r="P46" s="90"/>
      <c r="Q46" s="42"/>
      <c r="R46" s="156" t="str">
        <f t="shared" si="5"/>
        <v/>
      </c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CA46" s="10" t="str">
        <f>IF(C46&lt;&gt;[1]A05!C59,"* Niños derivados deben ser iguales al ingreso de niños(as) con Otras Vulnerabilidad a salas de estimulación REM A05 sección F. ","")</f>
        <v/>
      </c>
    </row>
    <row r="47" spans="1:130" ht="31.15" customHeight="1" x14ac:dyDescent="0.25">
      <c r="A47" s="18" t="s">
        <v>53</v>
      </c>
      <c r="B47" s="19"/>
      <c r="C47" s="19"/>
      <c r="D47" s="19"/>
      <c r="E47" s="19"/>
      <c r="F47" s="19"/>
      <c r="G47" s="19"/>
      <c r="H47" s="19"/>
      <c r="I47" s="19"/>
      <c r="J47" s="166"/>
      <c r="K47" s="166"/>
      <c r="L47" s="166"/>
      <c r="M47" s="166"/>
      <c r="N47" s="166"/>
      <c r="O47" s="166"/>
      <c r="P47" s="166"/>
      <c r="Q47" s="166"/>
      <c r="R47" s="86"/>
      <c r="S47" s="86"/>
      <c r="T47" s="86"/>
      <c r="U47" s="86"/>
      <c r="V47" s="86"/>
      <c r="W47" s="86"/>
      <c r="X47" s="86"/>
      <c r="Y47" s="86"/>
      <c r="Z47" s="86"/>
      <c r="AA47" s="86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</row>
    <row r="48" spans="1:130" ht="16.149999999999999" customHeight="1" x14ac:dyDescent="0.25">
      <c r="A48" s="1221" t="s">
        <v>21</v>
      </c>
      <c r="B48" s="1222"/>
      <c r="C48" s="1188" t="s">
        <v>5</v>
      </c>
      <c r="D48" s="1189"/>
      <c r="E48" s="1184"/>
      <c r="F48" s="1183" t="s">
        <v>28</v>
      </c>
      <c r="G48" s="1183"/>
      <c r="H48" s="1183"/>
      <c r="I48" s="1183"/>
      <c r="J48" s="166"/>
      <c r="K48" s="166"/>
      <c r="L48" s="166"/>
      <c r="M48" s="166"/>
      <c r="N48" s="166"/>
      <c r="O48" s="166"/>
      <c r="P48" s="166"/>
      <c r="Q48" s="166"/>
      <c r="R48" s="86"/>
      <c r="S48" s="86"/>
      <c r="T48" s="86"/>
      <c r="U48" s="86"/>
      <c r="V48" s="86"/>
      <c r="W48" s="86"/>
      <c r="X48" s="86"/>
      <c r="Y48" s="86"/>
      <c r="Z48" s="86"/>
      <c r="AA48" s="86"/>
    </row>
    <row r="49" spans="1:130" ht="16.149999999999999" customHeight="1" x14ac:dyDescent="0.25">
      <c r="A49" s="1223"/>
      <c r="B49" s="1224"/>
      <c r="C49" s="1190"/>
      <c r="D49" s="1191"/>
      <c r="E49" s="1185"/>
      <c r="F49" s="1181" t="s">
        <v>8</v>
      </c>
      <c r="G49" s="1182"/>
      <c r="H49" s="1181" t="s">
        <v>9</v>
      </c>
      <c r="I49" s="1182"/>
      <c r="J49" s="166"/>
      <c r="K49" s="166"/>
      <c r="L49" s="166"/>
      <c r="M49" s="166"/>
      <c r="N49" s="166"/>
      <c r="O49" s="166"/>
      <c r="P49" s="166"/>
      <c r="Q49" s="166"/>
      <c r="R49" s="86"/>
      <c r="S49" s="86"/>
      <c r="T49" s="86"/>
      <c r="U49" s="86"/>
      <c r="V49" s="86"/>
      <c r="W49" s="86"/>
      <c r="X49" s="86"/>
      <c r="Y49" s="86"/>
      <c r="Z49" s="86"/>
      <c r="AA49" s="86"/>
    </row>
    <row r="50" spans="1:130" ht="16.149999999999999" customHeight="1" x14ac:dyDescent="0.25">
      <c r="A50" s="1225"/>
      <c r="B50" s="1226"/>
      <c r="C50" s="82" t="s">
        <v>17</v>
      </c>
      <c r="D50" s="83" t="s">
        <v>18</v>
      </c>
      <c r="E50" s="150" t="s">
        <v>19</v>
      </c>
      <c r="F50" s="30" t="s">
        <v>18</v>
      </c>
      <c r="G50" s="32" t="s">
        <v>19</v>
      </c>
      <c r="H50" s="30" t="s">
        <v>18</v>
      </c>
      <c r="I50" s="32" t="s">
        <v>19</v>
      </c>
      <c r="J50" s="166"/>
      <c r="K50" s="166"/>
      <c r="L50" s="166"/>
      <c r="M50" s="166"/>
      <c r="N50" s="166"/>
      <c r="O50" s="166"/>
      <c r="P50" s="166"/>
      <c r="Q50" s="16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1:130" ht="16.149999999999999" customHeight="1" x14ac:dyDescent="0.25">
      <c r="A51" s="1207" t="s">
        <v>54</v>
      </c>
      <c r="B51" s="1208"/>
      <c r="C51" s="167">
        <f>SUM(D51+E51)</f>
        <v>0</v>
      </c>
      <c r="D51" s="168">
        <f t="shared" ref="D51:E54" si="6">SUM(F51+H51)</f>
        <v>0</v>
      </c>
      <c r="E51" s="89">
        <f t="shared" si="6"/>
        <v>0</v>
      </c>
      <c r="F51" s="169">
        <f>SUM(F52:F54)</f>
        <v>0</v>
      </c>
      <c r="G51" s="165">
        <f>SUM(G52:G54)</f>
        <v>0</v>
      </c>
      <c r="H51" s="170">
        <f>SUM(H52:H54)</f>
        <v>0</v>
      </c>
      <c r="I51" s="171">
        <f>SUM(I52:I54)</f>
        <v>0</v>
      </c>
      <c r="J51" s="172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86"/>
      <c r="AA51" s="86"/>
    </row>
    <row r="52" spans="1:130" ht="16.149999999999999" customHeight="1" x14ac:dyDescent="0.25">
      <c r="A52" s="1209" t="s">
        <v>22</v>
      </c>
      <c r="B52" s="1210"/>
      <c r="C52" s="173">
        <f>SUM(D52+E52)</f>
        <v>0</v>
      </c>
      <c r="D52" s="174">
        <f t="shared" si="6"/>
        <v>0</v>
      </c>
      <c r="E52" s="49">
        <f t="shared" si="6"/>
        <v>0</v>
      </c>
      <c r="F52" s="50"/>
      <c r="G52" s="100"/>
      <c r="H52" s="98"/>
      <c r="I52" s="51"/>
      <c r="J52" s="172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86"/>
      <c r="AA52" s="86"/>
    </row>
    <row r="53" spans="1:130" ht="16.149999999999999" customHeight="1" x14ac:dyDescent="0.25">
      <c r="A53" s="1211" t="s">
        <v>55</v>
      </c>
      <c r="B53" s="1212"/>
      <c r="C53" s="110">
        <f>SUM(D53+E53)</f>
        <v>0</v>
      </c>
      <c r="D53" s="111">
        <f t="shared" si="6"/>
        <v>0</v>
      </c>
      <c r="E53" s="112">
        <f t="shared" si="6"/>
        <v>0</v>
      </c>
      <c r="F53" s="104"/>
      <c r="G53" s="108"/>
      <c r="H53" s="106"/>
      <c r="I53" s="105"/>
      <c r="J53" s="172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86"/>
      <c r="AA53" s="86"/>
    </row>
    <row r="54" spans="1:130" ht="16.149999999999999" customHeight="1" x14ac:dyDescent="0.25">
      <c r="A54" s="1227" t="s">
        <v>56</v>
      </c>
      <c r="B54" s="1228"/>
      <c r="C54" s="54">
        <f>SUM(D54+E54)</f>
        <v>0</v>
      </c>
      <c r="D54" s="114">
        <f t="shared" si="6"/>
        <v>0</v>
      </c>
      <c r="E54" s="56">
        <f t="shared" si="6"/>
        <v>0</v>
      </c>
      <c r="F54" s="58"/>
      <c r="G54" s="117"/>
      <c r="H54" s="115"/>
      <c r="I54" s="59"/>
      <c r="J54" s="172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86"/>
      <c r="AA54" s="86"/>
    </row>
    <row r="55" spans="1:130" ht="31.15" customHeight="1" x14ac:dyDescent="0.25">
      <c r="A55" s="18" t="s">
        <v>57</v>
      </c>
      <c r="B55" s="19"/>
      <c r="C55" s="19"/>
      <c r="D55" s="19"/>
      <c r="E55" s="19"/>
      <c r="F55" s="19"/>
      <c r="G55" s="19"/>
      <c r="H55" s="19"/>
      <c r="I55" s="19"/>
      <c r="J55" s="20"/>
      <c r="K55" s="20"/>
      <c r="L55" s="175"/>
      <c r="M55" s="166"/>
      <c r="N55" s="166"/>
      <c r="O55" s="16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</row>
    <row r="56" spans="1:130" ht="16.149999999999999" customHeight="1" x14ac:dyDescent="0.25">
      <c r="A56" s="1188" t="s">
        <v>58</v>
      </c>
      <c r="B56" s="1189"/>
      <c r="C56" s="1188" t="s">
        <v>59</v>
      </c>
      <c r="D56" s="1189"/>
      <c r="E56" s="1184"/>
      <c r="F56" s="1192" t="s">
        <v>60</v>
      </c>
      <c r="G56" s="1192"/>
      <c r="H56" s="1192"/>
      <c r="I56" s="1192"/>
      <c r="J56" s="1192"/>
      <c r="K56" s="1192"/>
      <c r="L56" s="1192"/>
      <c r="M56" s="1192"/>
      <c r="N56" s="1192"/>
      <c r="O56" s="1182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</row>
    <row r="57" spans="1:130" ht="16.149999999999999" customHeight="1" x14ac:dyDescent="0.25">
      <c r="A57" s="1201"/>
      <c r="B57" s="1229"/>
      <c r="C57" s="1190"/>
      <c r="D57" s="1191"/>
      <c r="E57" s="1185"/>
      <c r="F57" s="1192" t="s">
        <v>61</v>
      </c>
      <c r="G57" s="1182"/>
      <c r="H57" s="1192" t="s">
        <v>62</v>
      </c>
      <c r="I57" s="1182"/>
      <c r="J57" s="1192" t="s">
        <v>63</v>
      </c>
      <c r="K57" s="1192"/>
      <c r="L57" s="1181" t="s">
        <v>64</v>
      </c>
      <c r="M57" s="1182"/>
      <c r="N57" s="1181" t="s">
        <v>65</v>
      </c>
      <c r="O57" s="1182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</row>
    <row r="58" spans="1:130" ht="16.149999999999999" customHeight="1" x14ac:dyDescent="0.25">
      <c r="A58" s="1190"/>
      <c r="B58" s="1191"/>
      <c r="C58" s="30" t="s">
        <v>17</v>
      </c>
      <c r="D58" s="83" t="s">
        <v>18</v>
      </c>
      <c r="E58" s="32" t="s">
        <v>19</v>
      </c>
      <c r="F58" s="30" t="s">
        <v>18</v>
      </c>
      <c r="G58" s="32" t="s">
        <v>19</v>
      </c>
      <c r="H58" s="30" t="s">
        <v>18</v>
      </c>
      <c r="I58" s="32" t="s">
        <v>19</v>
      </c>
      <c r="J58" s="30" t="s">
        <v>18</v>
      </c>
      <c r="K58" s="176" t="s">
        <v>19</v>
      </c>
      <c r="L58" s="30" t="s">
        <v>18</v>
      </c>
      <c r="M58" s="32" t="s">
        <v>19</v>
      </c>
      <c r="N58" s="30" t="s">
        <v>18</v>
      </c>
      <c r="O58" s="32" t="s">
        <v>19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177"/>
      <c r="AB58" s="178"/>
    </row>
    <row r="59" spans="1:130" ht="16.149999999999999" customHeight="1" x14ac:dyDescent="0.25">
      <c r="A59" s="1219" t="s">
        <v>66</v>
      </c>
      <c r="B59" s="1220"/>
      <c r="C59" s="167">
        <f>SUM(D59+E59)</f>
        <v>0</v>
      </c>
      <c r="D59" s="168">
        <f>SUM(F59+H59+J59+L59+N59)</f>
        <v>0</v>
      </c>
      <c r="E59" s="89">
        <f>SUM(G59+I59+K59+M59+O59)</f>
        <v>0</v>
      </c>
      <c r="F59" s="43"/>
      <c r="G59" s="42"/>
      <c r="H59" s="43"/>
      <c r="I59" s="42"/>
      <c r="J59" s="43"/>
      <c r="K59" s="179"/>
      <c r="L59" s="41"/>
      <c r="M59" s="42"/>
      <c r="N59" s="41"/>
      <c r="O59" s="42"/>
      <c r="P59" s="44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178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149999999999999" customHeight="1" x14ac:dyDescent="0.25">
      <c r="A60" s="1234" t="s">
        <v>67</v>
      </c>
      <c r="B60" s="1234"/>
      <c r="C60" s="47">
        <f>SUM(D60+E60)</f>
        <v>0</v>
      </c>
      <c r="D60" s="180">
        <f t="shared" ref="D60:E62" si="7">SUM(F60+H60+J60)</f>
        <v>0</v>
      </c>
      <c r="E60" s="181">
        <f t="shared" si="7"/>
        <v>0</v>
      </c>
      <c r="F60" s="50"/>
      <c r="G60" s="51"/>
      <c r="H60" s="52"/>
      <c r="I60" s="51"/>
      <c r="J60" s="52"/>
      <c r="K60" s="182"/>
      <c r="L60" s="183"/>
      <c r="M60" s="184"/>
      <c r="N60" s="183"/>
      <c r="O60" s="184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177"/>
      <c r="AB60" s="178"/>
    </row>
    <row r="61" spans="1:130" ht="16.149999999999999" customHeight="1" x14ac:dyDescent="0.25">
      <c r="A61" s="1235" t="s">
        <v>68</v>
      </c>
      <c r="B61" s="1212"/>
      <c r="C61" s="185">
        <f>SUM(D61+E61)</f>
        <v>0</v>
      </c>
      <c r="D61" s="132">
        <f t="shared" si="7"/>
        <v>0</v>
      </c>
      <c r="E61" s="186">
        <f t="shared" si="7"/>
        <v>0</v>
      </c>
      <c r="F61" s="106"/>
      <c r="G61" s="105"/>
      <c r="H61" s="187"/>
      <c r="I61" s="105"/>
      <c r="J61" s="187"/>
      <c r="K61" s="188"/>
      <c r="L61" s="189"/>
      <c r="M61" s="190"/>
      <c r="N61" s="191"/>
      <c r="O61" s="192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177"/>
      <c r="AB61" s="178"/>
    </row>
    <row r="62" spans="1:130" ht="16.149999999999999" customHeight="1" x14ac:dyDescent="0.25">
      <c r="A62" s="1236" t="s">
        <v>69</v>
      </c>
      <c r="B62" s="1236"/>
      <c r="C62" s="47">
        <f>SUM(D62+E62)</f>
        <v>0</v>
      </c>
      <c r="D62" s="111">
        <f t="shared" si="7"/>
        <v>0</v>
      </c>
      <c r="E62" s="181">
        <f t="shared" si="7"/>
        <v>0</v>
      </c>
      <c r="F62" s="193"/>
      <c r="G62" s="194"/>
      <c r="H62" s="195"/>
      <c r="I62" s="194"/>
      <c r="J62" s="195"/>
      <c r="K62" s="196"/>
      <c r="L62" s="189"/>
      <c r="M62" s="190"/>
      <c r="N62" s="191"/>
      <c r="O62" s="192"/>
      <c r="P62" s="81"/>
      <c r="Q62" s="197"/>
      <c r="R62" s="197"/>
      <c r="S62" s="197"/>
      <c r="T62" s="197"/>
      <c r="U62" s="7"/>
      <c r="V62" s="7"/>
      <c r="W62" s="7"/>
      <c r="X62" s="7"/>
      <c r="Y62" s="7"/>
      <c r="Z62" s="7"/>
      <c r="AA62" s="198"/>
      <c r="AB62" s="178"/>
    </row>
    <row r="63" spans="1:130" ht="16.149999999999999" customHeight="1" x14ac:dyDescent="0.25">
      <c r="A63" s="1237" t="s">
        <v>70</v>
      </c>
      <c r="B63" s="1237"/>
      <c r="C63" s="199">
        <f>SUM(D63+E63)</f>
        <v>0</v>
      </c>
      <c r="D63" s="200">
        <f>SUM(J63+L63+N63)</f>
        <v>0</v>
      </c>
      <c r="E63" s="201">
        <f>SUM(K63+M63+O63)</f>
        <v>0</v>
      </c>
      <c r="F63" s="202"/>
      <c r="G63" s="203"/>
      <c r="H63" s="202"/>
      <c r="I63" s="203"/>
      <c r="J63" s="204"/>
      <c r="K63" s="205"/>
      <c r="L63" s="206"/>
      <c r="M63" s="207"/>
      <c r="N63" s="208"/>
      <c r="O63" s="209"/>
      <c r="P63" s="81"/>
      <c r="Q63" s="197"/>
      <c r="R63" s="197"/>
      <c r="S63" s="197"/>
      <c r="T63" s="197"/>
      <c r="U63" s="7"/>
      <c r="V63" s="7"/>
      <c r="W63" s="7"/>
      <c r="X63" s="7"/>
      <c r="Y63" s="7"/>
      <c r="Z63" s="7"/>
      <c r="AA63" s="210"/>
    </row>
    <row r="64" spans="1:130" s="8" customFormat="1" ht="31.15" customHeight="1" x14ac:dyDescent="0.25">
      <c r="A64" s="211" t="s">
        <v>71</v>
      </c>
      <c r="B64" s="86"/>
      <c r="C64" s="86"/>
      <c r="D64" s="86"/>
      <c r="E64" s="212"/>
      <c r="F64" s="86"/>
      <c r="G64" s="212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213"/>
      <c r="V64" s="213"/>
      <c r="W64" s="213"/>
      <c r="X64" s="213"/>
      <c r="Y64" s="213"/>
      <c r="Z64" s="198"/>
      <c r="AA64" s="198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</row>
    <row r="65" spans="1:130" s="8" customFormat="1" ht="31.15" customHeight="1" x14ac:dyDescent="0.25">
      <c r="A65" s="211" t="s">
        <v>72</v>
      </c>
      <c r="B65" s="211"/>
      <c r="C65" s="211"/>
      <c r="D65" s="211"/>
      <c r="E65" s="211"/>
      <c r="F65" s="211"/>
      <c r="G65" s="211"/>
      <c r="H65" s="211"/>
      <c r="I65" s="211"/>
      <c r="J65" s="214"/>
      <c r="K65" s="81"/>
      <c r="L65" s="81"/>
      <c r="M65" s="81"/>
      <c r="N65" s="197"/>
      <c r="O65" s="197"/>
      <c r="P65" s="197"/>
      <c r="Q65" s="197"/>
      <c r="R65" s="197"/>
      <c r="S65" s="197"/>
      <c r="T65" s="197"/>
      <c r="U65" s="198"/>
      <c r="V65" s="198"/>
      <c r="W65" s="198"/>
      <c r="X65" s="198"/>
      <c r="Y65" s="198"/>
      <c r="Z65" s="198"/>
      <c r="AA65" s="198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</row>
    <row r="66" spans="1:130" ht="16.149999999999999" customHeight="1" x14ac:dyDescent="0.25">
      <c r="A66" s="1197" t="s">
        <v>73</v>
      </c>
      <c r="B66" s="1197"/>
      <c r="C66" s="1197" t="s">
        <v>59</v>
      </c>
      <c r="D66" s="215"/>
      <c r="E66" s="166"/>
      <c r="F66" s="166"/>
      <c r="G66" s="166"/>
      <c r="H66" s="166"/>
      <c r="I66" s="166"/>
      <c r="J66" s="166"/>
      <c r="K66" s="216"/>
      <c r="L66" s="216"/>
      <c r="M66" s="216"/>
      <c r="N66" s="17"/>
      <c r="O66" s="17"/>
      <c r="P66" s="7"/>
      <c r="Q66" s="7"/>
      <c r="R66" s="198"/>
      <c r="S66" s="198"/>
      <c r="T66" s="198"/>
      <c r="U66" s="198"/>
      <c r="V66" s="198"/>
      <c r="W66" s="198"/>
      <c r="X66" s="198"/>
      <c r="Y66" s="198"/>
      <c r="Z66" s="198"/>
      <c r="AA66" s="198"/>
    </row>
    <row r="67" spans="1:130" ht="16.149999999999999" customHeight="1" x14ac:dyDescent="0.25">
      <c r="A67" s="1199"/>
      <c r="B67" s="1199"/>
      <c r="C67" s="1199"/>
      <c r="D67" s="166"/>
      <c r="E67" s="166"/>
      <c r="F67" s="166"/>
      <c r="G67" s="166"/>
      <c r="H67" s="166"/>
      <c r="I67" s="166"/>
      <c r="J67" s="166"/>
      <c r="K67" s="216"/>
      <c r="L67" s="216"/>
      <c r="M67" s="216"/>
      <c r="N67" s="17"/>
      <c r="O67" s="17"/>
      <c r="P67" s="17"/>
      <c r="Q67" s="17"/>
      <c r="R67" s="217"/>
      <c r="S67" s="217"/>
      <c r="T67" s="217"/>
      <c r="U67" s="217"/>
      <c r="V67" s="217"/>
      <c r="W67" s="217"/>
      <c r="X67" s="217"/>
      <c r="Y67" s="217"/>
      <c r="Z67" s="198"/>
      <c r="AA67" s="198"/>
    </row>
    <row r="68" spans="1:130" ht="16.149999999999999" customHeight="1" x14ac:dyDescent="0.25">
      <c r="A68" s="1230" t="s">
        <v>59</v>
      </c>
      <c r="B68" s="1230"/>
      <c r="C68" s="218">
        <f>SUM(C69:C72)</f>
        <v>0</v>
      </c>
      <c r="D68" s="219"/>
      <c r="E68" s="166"/>
      <c r="F68" s="166"/>
      <c r="G68" s="166"/>
      <c r="H68" s="166"/>
      <c r="I68" s="166"/>
      <c r="J68" s="166"/>
      <c r="K68" s="216"/>
      <c r="L68" s="216"/>
      <c r="M68" s="216"/>
      <c r="N68" s="17"/>
      <c r="O68" s="17"/>
      <c r="P68" s="17"/>
      <c r="Q68" s="17"/>
      <c r="R68" s="217"/>
      <c r="S68" s="217"/>
      <c r="T68" s="220"/>
      <c r="U68" s="220"/>
      <c r="V68" s="220"/>
      <c r="W68" s="220"/>
      <c r="X68" s="220"/>
      <c r="Y68" s="220"/>
      <c r="Z68" s="198"/>
      <c r="AA68" s="198"/>
    </row>
    <row r="69" spans="1:130" ht="16.149999999999999" customHeight="1" x14ac:dyDescent="0.25">
      <c r="A69" s="1231" t="s">
        <v>74</v>
      </c>
      <c r="B69" s="1231"/>
      <c r="C69" s="221"/>
      <c r="D69" s="219"/>
      <c r="E69" s="166"/>
      <c r="F69" s="166"/>
      <c r="G69" s="166"/>
      <c r="H69" s="166"/>
      <c r="I69" s="166"/>
      <c r="J69" s="166"/>
      <c r="K69" s="216"/>
      <c r="L69" s="216"/>
      <c r="M69" s="216"/>
      <c r="N69" s="17"/>
      <c r="O69" s="17"/>
      <c r="P69" s="17"/>
      <c r="Q69" s="17"/>
      <c r="R69" s="217"/>
      <c r="S69" s="217"/>
      <c r="T69" s="220"/>
      <c r="U69" s="220"/>
      <c r="V69" s="220"/>
      <c r="W69" s="220"/>
      <c r="X69" s="220"/>
      <c r="Y69" s="220"/>
      <c r="Z69" s="198"/>
      <c r="AA69" s="198"/>
    </row>
    <row r="70" spans="1:130" ht="16.149999999999999" customHeight="1" x14ac:dyDescent="0.25">
      <c r="A70" s="1232" t="s">
        <v>75</v>
      </c>
      <c r="B70" s="1232"/>
      <c r="C70" s="222"/>
      <c r="D70" s="219"/>
      <c r="E70" s="166"/>
      <c r="F70" s="166"/>
      <c r="G70" s="166"/>
      <c r="H70" s="166"/>
      <c r="I70" s="166"/>
      <c r="J70" s="166"/>
      <c r="K70" s="216"/>
      <c r="L70" s="216"/>
      <c r="M70" s="216"/>
      <c r="N70" s="17"/>
      <c r="O70" s="17"/>
      <c r="P70" s="17"/>
      <c r="Q70" s="17"/>
      <c r="R70" s="217"/>
      <c r="S70" s="217"/>
      <c r="T70" s="220"/>
      <c r="U70" s="220"/>
      <c r="V70" s="220"/>
      <c r="W70" s="220"/>
      <c r="X70" s="220"/>
      <c r="Y70" s="220"/>
      <c r="Z70" s="198"/>
      <c r="AA70" s="198"/>
    </row>
    <row r="71" spans="1:130" ht="16.149999999999999" customHeight="1" x14ac:dyDescent="0.25">
      <c r="A71" s="1232" t="s">
        <v>22</v>
      </c>
      <c r="B71" s="1232"/>
      <c r="C71" s="222"/>
      <c r="D71" s="219"/>
      <c r="E71" s="166"/>
      <c r="F71" s="166"/>
      <c r="G71" s="166"/>
      <c r="H71" s="166"/>
      <c r="I71" s="166"/>
      <c r="J71" s="166"/>
      <c r="K71" s="216"/>
      <c r="L71" s="216"/>
      <c r="M71" s="216"/>
      <c r="N71" s="17"/>
      <c r="O71" s="17"/>
      <c r="P71" s="17"/>
      <c r="Q71" s="17"/>
      <c r="R71" s="217"/>
      <c r="S71" s="217"/>
      <c r="T71" s="220"/>
      <c r="U71" s="220"/>
      <c r="V71" s="220"/>
      <c r="W71" s="220"/>
      <c r="X71" s="220"/>
      <c r="Y71" s="220"/>
      <c r="Z71" s="198"/>
      <c r="AA71" s="198"/>
    </row>
    <row r="72" spans="1:130" ht="16.149999999999999" customHeight="1" x14ac:dyDescent="0.25">
      <c r="A72" s="1233" t="s">
        <v>76</v>
      </c>
      <c r="B72" s="1233"/>
      <c r="C72" s="223"/>
      <c r="D72" s="219"/>
      <c r="E72" s="166"/>
      <c r="F72" s="166"/>
      <c r="G72" s="166"/>
      <c r="H72" s="166"/>
      <c r="I72" s="166"/>
      <c r="J72" s="166"/>
      <c r="K72" s="216"/>
      <c r="L72" s="216"/>
      <c r="M72" s="216"/>
      <c r="N72" s="17"/>
      <c r="O72" s="17"/>
      <c r="P72" s="17"/>
      <c r="Q72" s="17"/>
      <c r="R72" s="217"/>
      <c r="S72" s="217"/>
      <c r="T72" s="220"/>
      <c r="U72" s="220"/>
      <c r="V72" s="220"/>
      <c r="W72" s="220"/>
      <c r="X72" s="220"/>
      <c r="Y72" s="220"/>
      <c r="Z72" s="198"/>
      <c r="AA72" s="198"/>
    </row>
    <row r="73" spans="1:130" ht="31.15" customHeight="1" x14ac:dyDescent="0.25">
      <c r="A73" s="20" t="s">
        <v>77</v>
      </c>
      <c r="B73" s="20"/>
      <c r="C73" s="20"/>
      <c r="D73" s="20"/>
      <c r="E73" s="20"/>
      <c r="F73" s="211"/>
      <c r="G73" s="211"/>
      <c r="H73" s="211"/>
      <c r="I73" s="211"/>
      <c r="J73" s="86"/>
      <c r="K73" s="224"/>
      <c r="L73" s="224"/>
      <c r="M73" s="224"/>
      <c r="N73" s="7"/>
      <c r="O73" s="7"/>
      <c r="P73" s="7"/>
      <c r="Q73" s="7"/>
      <c r="R73" s="198"/>
      <c r="S73" s="198"/>
      <c r="T73" s="198"/>
      <c r="U73" s="220"/>
      <c r="V73" s="220"/>
      <c r="W73" s="220"/>
      <c r="X73" s="220"/>
      <c r="Y73" s="220"/>
      <c r="Z73" s="198"/>
      <c r="AA73" s="19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</row>
    <row r="74" spans="1:130" ht="36" customHeight="1" x14ac:dyDescent="0.25">
      <c r="A74" s="1181" t="s">
        <v>78</v>
      </c>
      <c r="B74" s="1182"/>
      <c r="C74" s="225" t="s">
        <v>79</v>
      </c>
      <c r="D74" s="225" t="s">
        <v>38</v>
      </c>
      <c r="E74" s="225" t="s">
        <v>80</v>
      </c>
      <c r="F74" s="86"/>
      <c r="G74" s="86"/>
      <c r="H74" s="86"/>
      <c r="I74" s="86"/>
      <c r="J74" s="86"/>
      <c r="K74" s="224"/>
      <c r="L74" s="224"/>
      <c r="M74" s="224"/>
      <c r="N74" s="7"/>
      <c r="O74" s="7"/>
      <c r="P74" s="7"/>
      <c r="Q74" s="7"/>
      <c r="R74" s="198"/>
      <c r="S74" s="198"/>
      <c r="T74" s="198"/>
      <c r="U74" s="220"/>
      <c r="V74" s="220"/>
      <c r="W74" s="220"/>
      <c r="X74" s="220"/>
      <c r="Y74" s="220"/>
      <c r="Z74" s="198"/>
      <c r="AA74" s="198"/>
    </row>
    <row r="75" spans="1:130" ht="15" customHeight="1" x14ac:dyDescent="0.25">
      <c r="A75" s="1242" t="s">
        <v>81</v>
      </c>
      <c r="B75" s="1243"/>
      <c r="C75" s="226"/>
      <c r="D75" s="226"/>
      <c r="E75" s="226"/>
      <c r="F75" s="44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198"/>
      <c r="S75" s="198"/>
      <c r="T75" s="198"/>
      <c r="U75" s="217"/>
      <c r="V75" s="217"/>
      <c r="W75" s="217"/>
      <c r="X75" s="217"/>
      <c r="Y75" s="217"/>
      <c r="Z75" s="198"/>
      <c r="AA75" s="198"/>
      <c r="CC75" s="10" t="str">
        <f>IF(C75&lt;=[1]A05!C11,"", "* Total de aplicaciones EPSA NO DEBE ser MAYOR que el Total de Gestantes ingresadas en REM A05 Sección A. ")</f>
        <v/>
      </c>
      <c r="CG75" s="10">
        <v>0</v>
      </c>
      <c r="CH75" s="10">
        <v>0</v>
      </c>
    </row>
    <row r="76" spans="1:130" ht="31.15" customHeight="1" x14ac:dyDescent="0.25">
      <c r="A76" s="20" t="s">
        <v>82</v>
      </c>
      <c r="B76" s="20"/>
      <c r="C76" s="20"/>
      <c r="D76" s="20"/>
      <c r="E76" s="20"/>
      <c r="F76" s="211"/>
      <c r="G76" s="211"/>
      <c r="H76" s="211"/>
      <c r="I76" s="37"/>
      <c r="J76" s="28"/>
      <c r="K76" s="37"/>
      <c r="L76" s="198"/>
      <c r="M76" s="198"/>
      <c r="N76" s="198"/>
      <c r="O76" s="198"/>
      <c r="P76" s="227"/>
      <c r="Q76" s="28"/>
      <c r="R76" s="198"/>
      <c r="S76" s="198"/>
      <c r="T76" s="198"/>
      <c r="U76" s="217"/>
      <c r="V76" s="217"/>
      <c r="W76" s="217"/>
      <c r="X76" s="217"/>
      <c r="Y76" s="217"/>
      <c r="Z76" s="198"/>
      <c r="AA76" s="19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G76" s="10">
        <v>0</v>
      </c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</row>
    <row r="77" spans="1:130" ht="51" customHeight="1" x14ac:dyDescent="0.25">
      <c r="A77" s="1188" t="s">
        <v>83</v>
      </c>
      <c r="B77" s="1184"/>
      <c r="C77" s="228" t="s">
        <v>79</v>
      </c>
      <c r="D77" s="229" t="s">
        <v>84</v>
      </c>
      <c r="E77" s="229" t="s">
        <v>85</v>
      </c>
      <c r="F77" s="230"/>
      <c r="G77" s="230"/>
      <c r="H77" s="230"/>
      <c r="I77" s="231"/>
      <c r="J77" s="231"/>
      <c r="K77" s="37"/>
      <c r="L77" s="198"/>
      <c r="M77" s="198"/>
      <c r="N77" s="198"/>
      <c r="O77" s="198"/>
      <c r="P77" s="198"/>
      <c r="Q77" s="198"/>
      <c r="R77" s="210"/>
      <c r="S77" s="7"/>
      <c r="T77" s="7"/>
      <c r="U77" s="17"/>
      <c r="V77" s="17"/>
      <c r="W77" s="17"/>
      <c r="X77" s="17"/>
      <c r="Y77" s="17"/>
      <c r="Z77" s="7"/>
      <c r="AA77" s="7"/>
      <c r="CG77" s="10">
        <v>0</v>
      </c>
    </row>
    <row r="78" spans="1:130" ht="25.15" customHeight="1" x14ac:dyDescent="0.25">
      <c r="A78" s="1184" t="s">
        <v>86</v>
      </c>
      <c r="B78" s="232" t="s">
        <v>87</v>
      </c>
      <c r="C78" s="233"/>
      <c r="D78" s="234"/>
      <c r="E78" s="233"/>
      <c r="F78" s="44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235"/>
      <c r="S78" s="7"/>
      <c r="T78" s="7"/>
      <c r="U78" s="17"/>
      <c r="V78" s="17"/>
      <c r="W78" s="17"/>
      <c r="X78" s="17"/>
      <c r="Y78" s="17"/>
      <c r="Z78" s="7"/>
      <c r="AA78" s="7"/>
      <c r="CG78" s="10">
        <v>0</v>
      </c>
    </row>
    <row r="79" spans="1:130" ht="25.15" customHeight="1" thickBot="1" x14ac:dyDescent="0.3">
      <c r="A79" s="1205"/>
      <c r="B79" s="236" t="s">
        <v>88</v>
      </c>
      <c r="C79" s="237"/>
      <c r="D79" s="238"/>
      <c r="E79" s="237"/>
      <c r="F79" s="44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198"/>
      <c r="S79" s="7"/>
      <c r="T79" s="7"/>
      <c r="U79" s="17"/>
      <c r="V79" s="17"/>
      <c r="W79" s="17"/>
      <c r="X79" s="17"/>
      <c r="Y79" s="17"/>
      <c r="Z79" s="7"/>
      <c r="AA79" s="7"/>
      <c r="CG79" s="10">
        <v>0</v>
      </c>
    </row>
    <row r="80" spans="1:130" ht="16.149999999999999" customHeight="1" thickTop="1" x14ac:dyDescent="0.25">
      <c r="A80" s="1244" t="s">
        <v>89</v>
      </c>
      <c r="B80" s="239" t="s">
        <v>90</v>
      </c>
      <c r="C80" s="240"/>
      <c r="D80" s="240"/>
      <c r="E80" s="241"/>
      <c r="F80" s="44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198"/>
      <c r="S80" s="7"/>
      <c r="T80" s="7"/>
      <c r="U80" s="17"/>
      <c r="V80" s="17"/>
      <c r="W80" s="17"/>
      <c r="X80" s="17"/>
      <c r="Y80" s="17"/>
      <c r="Z80" s="7"/>
      <c r="AA80" s="7"/>
      <c r="CG80" s="10">
        <v>0</v>
      </c>
    </row>
    <row r="81" spans="1:130" ht="16.149999999999999" customHeight="1" x14ac:dyDescent="0.25">
      <c r="A81" s="1199"/>
      <c r="B81" s="242" t="s">
        <v>91</v>
      </c>
      <c r="C81" s="223"/>
      <c r="D81" s="223"/>
      <c r="E81" s="243"/>
      <c r="F81" s="44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198"/>
      <c r="S81" s="7"/>
      <c r="T81" s="7"/>
      <c r="U81" s="17"/>
      <c r="V81" s="17"/>
      <c r="W81" s="17"/>
      <c r="X81" s="17"/>
      <c r="Y81" s="17"/>
      <c r="Z81" s="7"/>
      <c r="AA81" s="7"/>
      <c r="CG81" s="10">
        <v>0</v>
      </c>
    </row>
    <row r="82" spans="1:130" ht="31.15" customHeight="1" x14ac:dyDescent="0.25">
      <c r="A82" s="20" t="s">
        <v>92</v>
      </c>
      <c r="B82" s="244"/>
      <c r="C82" s="70"/>
      <c r="D82" s="70"/>
      <c r="E82" s="70"/>
      <c r="F82" s="245"/>
      <c r="G82" s="86"/>
      <c r="H82" s="224"/>
      <c r="I82" s="7"/>
      <c r="J82" s="246"/>
      <c r="K82" s="28"/>
      <c r="L82" s="247"/>
      <c r="M82" s="247"/>
      <c r="N82" s="198"/>
      <c r="O82" s="198"/>
      <c r="P82" s="198"/>
      <c r="Q82" s="198"/>
      <c r="R82" s="198"/>
      <c r="S82" s="7"/>
      <c r="T82" s="7"/>
      <c r="U82" s="17"/>
      <c r="V82" s="17"/>
      <c r="W82" s="17"/>
      <c r="X82" s="17"/>
      <c r="Y82" s="17"/>
      <c r="Z82" s="7"/>
      <c r="AA82" s="7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</row>
    <row r="83" spans="1:130" ht="16.149999999999999" customHeight="1" x14ac:dyDescent="0.25">
      <c r="A83" s="1189" t="s">
        <v>93</v>
      </c>
      <c r="B83" s="1184"/>
      <c r="C83" s="1181" t="s">
        <v>59</v>
      </c>
      <c r="D83" s="1192"/>
      <c r="E83" s="1182"/>
      <c r="F83" s="1181" t="s">
        <v>94</v>
      </c>
      <c r="G83" s="1182"/>
      <c r="H83" s="1181" t="s">
        <v>95</v>
      </c>
      <c r="I83" s="1182"/>
      <c r="J83" s="216"/>
      <c r="K83" s="248"/>
      <c r="L83" s="220"/>
      <c r="M83" s="220"/>
      <c r="N83" s="249"/>
      <c r="O83" s="249"/>
      <c r="P83" s="220"/>
      <c r="Q83" s="220"/>
      <c r="R83" s="217"/>
      <c r="S83" s="17"/>
      <c r="T83" s="17"/>
      <c r="U83" s="17"/>
      <c r="V83" s="17"/>
      <c r="W83" s="17"/>
      <c r="X83" s="17"/>
      <c r="Y83" s="17"/>
      <c r="Z83" s="7"/>
      <c r="AA83" s="7"/>
    </row>
    <row r="84" spans="1:130" ht="16.149999999999999" customHeight="1" x14ac:dyDescent="0.25">
      <c r="A84" s="1191"/>
      <c r="B84" s="1185"/>
      <c r="C84" s="82" t="s">
        <v>17</v>
      </c>
      <c r="D84" s="31" t="s">
        <v>18</v>
      </c>
      <c r="E84" s="32" t="s">
        <v>19</v>
      </c>
      <c r="F84" s="30" t="s">
        <v>18</v>
      </c>
      <c r="G84" s="32" t="s">
        <v>19</v>
      </c>
      <c r="H84" s="30" t="s">
        <v>18</v>
      </c>
      <c r="I84" s="32" t="s">
        <v>19</v>
      </c>
      <c r="J84" s="166"/>
      <c r="K84" s="216"/>
      <c r="L84" s="220"/>
      <c r="M84" s="220"/>
      <c r="N84" s="220"/>
      <c r="O84" s="249"/>
      <c r="P84" s="249"/>
      <c r="Q84" s="220"/>
      <c r="R84" s="220"/>
      <c r="S84" s="17"/>
      <c r="T84" s="17"/>
      <c r="U84" s="17"/>
      <c r="V84" s="17"/>
      <c r="W84" s="17"/>
      <c r="X84" s="17"/>
      <c r="Y84" s="17"/>
      <c r="Z84" s="7"/>
      <c r="AA84" s="7"/>
    </row>
    <row r="85" spans="1:130" ht="16.149999999999999" customHeight="1" x14ac:dyDescent="0.25">
      <c r="A85" s="1181" t="s">
        <v>59</v>
      </c>
      <c r="B85" s="1182"/>
      <c r="C85" s="169">
        <f t="shared" ref="C85:I85" si="8">SUM(C86:C90)</f>
        <v>0</v>
      </c>
      <c r="D85" s="250">
        <f t="shared" si="8"/>
        <v>0</v>
      </c>
      <c r="E85" s="165">
        <f t="shared" si="8"/>
        <v>0</v>
      </c>
      <c r="F85" s="170">
        <f t="shared" si="8"/>
        <v>0</v>
      </c>
      <c r="G85" s="171">
        <f t="shared" si="8"/>
        <v>0</v>
      </c>
      <c r="H85" s="170">
        <f t="shared" si="8"/>
        <v>0</v>
      </c>
      <c r="I85" s="171">
        <f t="shared" si="8"/>
        <v>0</v>
      </c>
      <c r="J85" s="20"/>
      <c r="K85" s="20"/>
      <c r="L85" s="251"/>
      <c r="M85" s="220"/>
      <c r="N85" s="220"/>
      <c r="O85" s="249"/>
      <c r="P85" s="249"/>
      <c r="Q85" s="252"/>
      <c r="R85" s="252"/>
      <c r="S85" s="17"/>
      <c r="T85" s="17"/>
      <c r="U85" s="17"/>
      <c r="V85" s="17"/>
      <c r="W85" s="17"/>
      <c r="X85" s="17"/>
      <c r="Y85" s="17"/>
      <c r="Z85" s="7"/>
      <c r="AA85" s="7"/>
    </row>
    <row r="86" spans="1:130" ht="16.149999999999999" customHeight="1" x14ac:dyDescent="0.25">
      <c r="A86" s="1238" t="s">
        <v>22</v>
      </c>
      <c r="B86" s="1239"/>
      <c r="C86" s="253">
        <f>SUM(D86+E86)</f>
        <v>0</v>
      </c>
      <c r="D86" s="254">
        <f t="shared" ref="D86:E90" si="9">SUM(F86+H86)</f>
        <v>0</v>
      </c>
      <c r="E86" s="155">
        <f t="shared" si="9"/>
        <v>0</v>
      </c>
      <c r="F86" s="119"/>
      <c r="G86" s="123"/>
      <c r="H86" s="119"/>
      <c r="I86" s="123"/>
      <c r="J86" s="255"/>
      <c r="K86" s="216"/>
      <c r="L86" s="220"/>
      <c r="M86" s="220"/>
      <c r="N86" s="220"/>
      <c r="O86" s="249"/>
      <c r="P86" s="249"/>
      <c r="Q86" s="252"/>
      <c r="R86" s="252"/>
      <c r="S86" s="17"/>
      <c r="T86" s="17"/>
      <c r="U86" s="17"/>
      <c r="V86" s="17"/>
      <c r="W86" s="17"/>
      <c r="X86" s="17"/>
      <c r="Y86" s="17"/>
      <c r="Z86" s="7"/>
      <c r="AA86" s="7"/>
    </row>
    <row r="87" spans="1:130" ht="16.149999999999999" customHeight="1" x14ac:dyDescent="0.25">
      <c r="A87" s="1240" t="s">
        <v>76</v>
      </c>
      <c r="B87" s="1241"/>
      <c r="C87" s="256">
        <f>SUM(D87+E87)</f>
        <v>0</v>
      </c>
      <c r="D87" s="257">
        <f t="shared" si="9"/>
        <v>0</v>
      </c>
      <c r="E87" s="159">
        <f t="shared" si="9"/>
        <v>0</v>
      </c>
      <c r="F87" s="50"/>
      <c r="G87" s="100"/>
      <c r="H87" s="50"/>
      <c r="I87" s="100"/>
      <c r="J87" s="255"/>
      <c r="K87" s="216"/>
      <c r="L87" s="220"/>
      <c r="M87" s="220"/>
      <c r="N87" s="220"/>
      <c r="O87" s="249"/>
      <c r="P87" s="249"/>
      <c r="Q87" s="252"/>
      <c r="R87" s="252"/>
      <c r="S87" s="17"/>
      <c r="T87" s="17"/>
      <c r="U87" s="17"/>
      <c r="V87" s="17"/>
      <c r="W87" s="17"/>
      <c r="X87" s="17"/>
      <c r="Y87" s="17"/>
      <c r="Z87" s="7"/>
      <c r="AA87" s="7"/>
    </row>
    <row r="88" spans="1:130" ht="16.149999999999999" customHeight="1" x14ac:dyDescent="0.25">
      <c r="A88" s="1240" t="s">
        <v>75</v>
      </c>
      <c r="B88" s="1241"/>
      <c r="C88" s="256">
        <f>SUM(D88+E88)</f>
        <v>0</v>
      </c>
      <c r="D88" s="257">
        <f t="shared" si="9"/>
        <v>0</v>
      </c>
      <c r="E88" s="159">
        <f t="shared" si="9"/>
        <v>0</v>
      </c>
      <c r="F88" s="104"/>
      <c r="G88" s="108"/>
      <c r="H88" s="104"/>
      <c r="I88" s="108"/>
      <c r="J88" s="255"/>
      <c r="K88" s="216"/>
      <c r="L88" s="220"/>
      <c r="M88" s="220"/>
      <c r="N88" s="220"/>
      <c r="O88" s="249"/>
      <c r="P88" s="249"/>
      <c r="Q88" s="252"/>
      <c r="R88" s="252"/>
      <c r="S88" s="17"/>
      <c r="T88" s="17"/>
      <c r="U88" s="17"/>
      <c r="V88" s="17"/>
      <c r="W88" s="17"/>
      <c r="X88" s="17"/>
      <c r="Y88" s="17"/>
      <c r="Z88" s="7"/>
      <c r="AA88" s="7"/>
    </row>
    <row r="89" spans="1:130" ht="16.149999999999999" customHeight="1" x14ac:dyDescent="0.25">
      <c r="A89" s="1247" t="s">
        <v>96</v>
      </c>
      <c r="B89" s="1248"/>
      <c r="C89" s="258">
        <f>SUM(D89+E89)</f>
        <v>0</v>
      </c>
      <c r="D89" s="259">
        <f t="shared" si="9"/>
        <v>0</v>
      </c>
      <c r="E89" s="260">
        <f t="shared" si="9"/>
        <v>0</v>
      </c>
      <c r="F89" s="134"/>
      <c r="G89" s="138"/>
      <c r="H89" s="134"/>
      <c r="I89" s="138"/>
      <c r="J89" s="255"/>
      <c r="K89" s="216"/>
      <c r="L89" s="220"/>
      <c r="M89" s="220"/>
      <c r="N89" s="220"/>
      <c r="O89" s="249"/>
      <c r="P89" s="249"/>
      <c r="Q89" s="252"/>
      <c r="R89" s="252"/>
      <c r="S89" s="17"/>
      <c r="T89" s="17"/>
      <c r="U89" s="17"/>
      <c r="V89" s="17"/>
      <c r="W89" s="17"/>
      <c r="X89" s="17"/>
      <c r="Y89" s="17"/>
      <c r="Z89" s="7"/>
      <c r="AA89" s="7"/>
    </row>
    <row r="90" spans="1:130" ht="16.149999999999999" customHeight="1" x14ac:dyDescent="0.25">
      <c r="A90" s="1249" t="s">
        <v>97</v>
      </c>
      <c r="B90" s="1250"/>
      <c r="C90" s="261">
        <f>SUM(D90+E90)</f>
        <v>0</v>
      </c>
      <c r="D90" s="262">
        <f t="shared" si="9"/>
        <v>0</v>
      </c>
      <c r="E90" s="162">
        <f t="shared" si="9"/>
        <v>0</v>
      </c>
      <c r="F90" s="58"/>
      <c r="G90" s="117"/>
      <c r="H90" s="58"/>
      <c r="I90" s="117"/>
      <c r="J90" s="255"/>
      <c r="K90" s="216"/>
      <c r="L90" s="220"/>
      <c r="M90" s="220"/>
      <c r="N90" s="220"/>
      <c r="O90" s="249"/>
      <c r="P90" s="249"/>
      <c r="Q90" s="252"/>
      <c r="R90" s="252"/>
      <c r="S90" s="17"/>
      <c r="T90" s="17"/>
      <c r="U90" s="17"/>
      <c r="V90" s="17"/>
      <c r="W90" s="17"/>
      <c r="X90" s="17"/>
      <c r="Y90" s="17"/>
      <c r="Z90" s="7"/>
      <c r="AA90" s="7"/>
    </row>
    <row r="91" spans="1:130" s="267" customFormat="1" ht="31.15" customHeight="1" x14ac:dyDescent="0.25">
      <c r="A91" s="1251" t="s">
        <v>98</v>
      </c>
      <c r="B91" s="1251"/>
      <c r="C91" s="1251"/>
      <c r="D91" s="1251"/>
      <c r="E91" s="1251"/>
      <c r="F91" s="1251"/>
      <c r="G91" s="1251"/>
      <c r="H91" s="1251"/>
      <c r="I91" s="1251"/>
      <c r="J91" s="1251"/>
      <c r="K91" s="1251"/>
      <c r="L91" s="1251"/>
      <c r="M91" s="1251"/>
      <c r="N91" s="1251"/>
      <c r="O91" s="1251"/>
      <c r="P91" s="1251"/>
      <c r="Q91" s="263"/>
      <c r="R91" s="264"/>
      <c r="S91" s="264"/>
      <c r="T91" s="264"/>
      <c r="U91" s="264"/>
      <c r="V91" s="264"/>
      <c r="W91" s="264"/>
      <c r="X91" s="264"/>
      <c r="Y91" s="264"/>
      <c r="Z91" s="245"/>
      <c r="AA91" s="24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6"/>
      <c r="CB91" s="266"/>
      <c r="CC91" s="266"/>
      <c r="CD91" s="266"/>
      <c r="CE91" s="266"/>
      <c r="CF91" s="266"/>
      <c r="CG91" s="266"/>
      <c r="CH91" s="266"/>
      <c r="CI91" s="266"/>
      <c r="CJ91" s="266"/>
      <c r="CK91" s="266"/>
      <c r="CL91" s="266"/>
      <c r="CM91" s="266"/>
      <c r="CN91" s="266"/>
      <c r="CO91" s="266"/>
      <c r="CP91" s="266"/>
      <c r="CQ91" s="266"/>
      <c r="CR91" s="266"/>
      <c r="CS91" s="266"/>
      <c r="CT91" s="266"/>
      <c r="CU91" s="266"/>
      <c r="CV91" s="266"/>
      <c r="CW91" s="266"/>
      <c r="CX91" s="266"/>
      <c r="CY91" s="266"/>
      <c r="CZ91" s="266"/>
    </row>
    <row r="92" spans="1:130" ht="31.15" customHeight="1" x14ac:dyDescent="0.25">
      <c r="A92" s="1252" t="s">
        <v>99</v>
      </c>
      <c r="B92" s="1252"/>
      <c r="C92" s="1252"/>
      <c r="D92" s="1252"/>
      <c r="E92" s="1252"/>
      <c r="F92" s="1252"/>
      <c r="G92" s="1252"/>
      <c r="H92" s="1252"/>
      <c r="I92" s="1252"/>
      <c r="J92" s="1252"/>
      <c r="K92" s="1252"/>
      <c r="L92" s="1252"/>
      <c r="M92" s="1252"/>
      <c r="N92" s="1252"/>
      <c r="O92" s="1252"/>
      <c r="P92" s="1252"/>
      <c r="Q92" s="1252"/>
      <c r="R92" s="268"/>
      <c r="S92" s="268"/>
      <c r="T92" s="268"/>
      <c r="U92" s="268"/>
      <c r="V92" s="268"/>
      <c r="W92" s="17"/>
      <c r="X92" s="17"/>
      <c r="Y92" s="17"/>
      <c r="Z92" s="7"/>
      <c r="AA92" s="7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</row>
    <row r="93" spans="1:130" ht="16.149999999999999" customHeight="1" x14ac:dyDescent="0.25">
      <c r="A93" s="1221" t="s">
        <v>100</v>
      </c>
      <c r="B93" s="1222"/>
      <c r="C93" s="1188" t="s">
        <v>101</v>
      </c>
      <c r="D93" s="1189"/>
      <c r="E93" s="1184"/>
      <c r="F93" s="1202" t="s">
        <v>28</v>
      </c>
      <c r="G93" s="1203"/>
      <c r="H93" s="1203"/>
      <c r="I93" s="1203"/>
      <c r="J93" s="1203"/>
      <c r="K93" s="1203"/>
      <c r="L93" s="1203"/>
      <c r="M93" s="1203"/>
      <c r="N93" s="1203"/>
      <c r="O93" s="1203"/>
      <c r="P93" s="1203"/>
      <c r="Q93" s="1206"/>
      <c r="R93" s="166"/>
      <c r="S93" s="244"/>
      <c r="T93" s="216"/>
      <c r="U93" s="216"/>
      <c r="V93" s="244"/>
      <c r="W93" s="17"/>
      <c r="X93" s="17"/>
      <c r="Y93" s="17"/>
      <c r="Z93" s="7"/>
      <c r="AA93" s="7"/>
    </row>
    <row r="94" spans="1:130" ht="16.149999999999999" customHeight="1" x14ac:dyDescent="0.25">
      <c r="A94" s="1223"/>
      <c r="B94" s="1224"/>
      <c r="C94" s="1190"/>
      <c r="D94" s="1191"/>
      <c r="E94" s="1185"/>
      <c r="F94" s="1181" t="s">
        <v>102</v>
      </c>
      <c r="G94" s="1192"/>
      <c r="H94" s="1181" t="s">
        <v>103</v>
      </c>
      <c r="I94" s="1182"/>
      <c r="J94" s="1181" t="s">
        <v>104</v>
      </c>
      <c r="K94" s="1182"/>
      <c r="L94" s="1181" t="s">
        <v>105</v>
      </c>
      <c r="M94" s="1182"/>
      <c r="N94" s="1181" t="s">
        <v>106</v>
      </c>
      <c r="O94" s="1182"/>
      <c r="P94" s="1181" t="s">
        <v>107</v>
      </c>
      <c r="Q94" s="1182"/>
      <c r="R94" s="17"/>
      <c r="S94" s="17"/>
      <c r="T94" s="17"/>
      <c r="U94" s="17"/>
      <c r="V94" s="17"/>
      <c r="W94" s="17"/>
      <c r="X94" s="17"/>
      <c r="Y94" s="17"/>
      <c r="Z94" s="7"/>
      <c r="AA94" s="7"/>
    </row>
    <row r="95" spans="1:130" ht="16.149999999999999" customHeight="1" x14ac:dyDescent="0.25">
      <c r="A95" s="1225"/>
      <c r="B95" s="1226"/>
      <c r="C95" s="82" t="s">
        <v>17</v>
      </c>
      <c r="D95" s="83" t="s">
        <v>18</v>
      </c>
      <c r="E95" s="150" t="s">
        <v>19</v>
      </c>
      <c r="F95" s="30" t="s">
        <v>18</v>
      </c>
      <c r="G95" s="269" t="s">
        <v>19</v>
      </c>
      <c r="H95" s="30" t="s">
        <v>18</v>
      </c>
      <c r="I95" s="152" t="s">
        <v>19</v>
      </c>
      <c r="J95" s="30" t="s">
        <v>18</v>
      </c>
      <c r="K95" s="152" t="s">
        <v>19</v>
      </c>
      <c r="L95" s="30" t="s">
        <v>18</v>
      </c>
      <c r="M95" s="152" t="s">
        <v>19</v>
      </c>
      <c r="N95" s="30" t="s">
        <v>18</v>
      </c>
      <c r="O95" s="152" t="s">
        <v>19</v>
      </c>
      <c r="P95" s="30" t="s">
        <v>18</v>
      </c>
      <c r="Q95" s="152" t="s">
        <v>19</v>
      </c>
      <c r="R95" s="17"/>
      <c r="S95" s="17"/>
      <c r="T95" s="17"/>
      <c r="U95" s="17"/>
      <c r="V95" s="17"/>
      <c r="W95" s="17"/>
      <c r="X95" s="17"/>
      <c r="Y95" s="17"/>
      <c r="Z95" s="7"/>
      <c r="AA95" s="7"/>
    </row>
    <row r="96" spans="1:130" ht="16.149999999999999" customHeight="1" x14ac:dyDescent="0.25">
      <c r="A96" s="1245" t="s">
        <v>108</v>
      </c>
      <c r="B96" s="1245"/>
      <c r="C96" s="270">
        <f t="shared" ref="C96:C103" si="10">SUM(D96+E96)</f>
        <v>0</v>
      </c>
      <c r="D96" s="271">
        <f>+H96+J96+L96+N96+P96</f>
        <v>0</v>
      </c>
      <c r="E96" s="97">
        <f>+I96+K96+M96+O96+Q96</f>
        <v>0</v>
      </c>
      <c r="F96" s="272"/>
      <c r="G96" s="273"/>
      <c r="H96" s="119"/>
      <c r="I96" s="120"/>
      <c r="J96" s="119"/>
      <c r="K96" s="120"/>
      <c r="L96" s="119"/>
      <c r="M96" s="120"/>
      <c r="N96" s="119"/>
      <c r="O96" s="120"/>
      <c r="P96" s="121"/>
      <c r="Q96" s="120"/>
      <c r="R96" s="274"/>
      <c r="S96" s="17"/>
      <c r="T96" s="17"/>
      <c r="U96" s="17"/>
      <c r="V96" s="17"/>
      <c r="W96" s="17"/>
      <c r="X96" s="17"/>
      <c r="Y96" s="17"/>
      <c r="Z96" s="7"/>
      <c r="AA96" s="7"/>
    </row>
    <row r="97" spans="1:130" ht="16.149999999999999" customHeight="1" x14ac:dyDescent="0.25">
      <c r="A97" s="1246" t="s">
        <v>109</v>
      </c>
      <c r="B97" s="1246"/>
      <c r="C97" s="275">
        <f t="shared" si="10"/>
        <v>0</v>
      </c>
      <c r="D97" s="276">
        <f t="shared" ref="D97:E101" si="11">SUM(F97+H97+J97+L97+N97+P97)</f>
        <v>0</v>
      </c>
      <c r="E97" s="112">
        <f t="shared" si="11"/>
        <v>0</v>
      </c>
      <c r="F97" s="277"/>
      <c r="G97" s="278"/>
      <c r="H97" s="277"/>
      <c r="I97" s="279"/>
      <c r="J97" s="104"/>
      <c r="K97" s="105"/>
      <c r="L97" s="104"/>
      <c r="M97" s="105"/>
      <c r="N97" s="104"/>
      <c r="O97" s="105"/>
      <c r="P97" s="106"/>
      <c r="Q97" s="105"/>
      <c r="R97" s="274"/>
      <c r="S97" s="17"/>
      <c r="T97" s="17"/>
      <c r="U97" s="17"/>
      <c r="V97" s="17"/>
      <c r="W97" s="17"/>
      <c r="X97" s="17"/>
      <c r="Y97" s="17"/>
      <c r="Z97" s="7"/>
      <c r="AA97" s="7"/>
    </row>
    <row r="98" spans="1:130" ht="16.149999999999999" customHeight="1" x14ac:dyDescent="0.25">
      <c r="A98" s="1246" t="s">
        <v>110</v>
      </c>
      <c r="B98" s="1246"/>
      <c r="C98" s="275">
        <f t="shared" si="10"/>
        <v>0</v>
      </c>
      <c r="D98" s="276">
        <f>+J98+L98+N98+P98</f>
        <v>0</v>
      </c>
      <c r="E98" s="112">
        <f>+K98+M98+O98+Q98</f>
        <v>0</v>
      </c>
      <c r="F98" s="280"/>
      <c r="G98" s="281"/>
      <c r="H98" s="280"/>
      <c r="I98" s="282"/>
      <c r="J98" s="134"/>
      <c r="K98" s="135"/>
      <c r="L98" s="134"/>
      <c r="M98" s="135"/>
      <c r="N98" s="134"/>
      <c r="O98" s="135"/>
      <c r="P98" s="136"/>
      <c r="Q98" s="135"/>
      <c r="R98" s="274"/>
      <c r="S98" s="17"/>
      <c r="T98" s="17"/>
      <c r="U98" s="17"/>
      <c r="V98" s="17"/>
      <c r="W98" s="17"/>
      <c r="X98" s="17"/>
      <c r="Y98" s="17"/>
      <c r="Z98" s="7"/>
      <c r="AA98" s="7"/>
    </row>
    <row r="99" spans="1:130" ht="16.149999999999999" customHeight="1" x14ac:dyDescent="0.25">
      <c r="A99" s="1246" t="s">
        <v>111</v>
      </c>
      <c r="B99" s="1246"/>
      <c r="C99" s="275">
        <f t="shared" si="10"/>
        <v>0</v>
      </c>
      <c r="D99" s="276">
        <f>+F99+H99</f>
        <v>0</v>
      </c>
      <c r="E99" s="112">
        <f>+G99+I99</f>
        <v>0</v>
      </c>
      <c r="F99" s="104"/>
      <c r="G99" s="283"/>
      <c r="H99" s="104"/>
      <c r="I99" s="105"/>
      <c r="J99" s="277"/>
      <c r="K99" s="279"/>
      <c r="L99" s="277"/>
      <c r="M99" s="279"/>
      <c r="N99" s="277"/>
      <c r="O99" s="279"/>
      <c r="P99" s="284"/>
      <c r="Q99" s="279"/>
      <c r="R99" s="274"/>
      <c r="S99" s="17"/>
      <c r="T99" s="17"/>
      <c r="U99" s="17"/>
      <c r="V99" s="17"/>
      <c r="W99" s="17"/>
      <c r="X99" s="17"/>
      <c r="Y99" s="17"/>
      <c r="Z99" s="7"/>
      <c r="AA99" s="7"/>
    </row>
    <row r="100" spans="1:130" ht="16.149999999999999" customHeight="1" x14ac:dyDescent="0.25">
      <c r="A100" s="1253" t="s">
        <v>112</v>
      </c>
      <c r="B100" s="1253"/>
      <c r="C100" s="285">
        <f>SUM(D100:E100)</f>
        <v>0</v>
      </c>
      <c r="D100" s="286">
        <f>SUM(F100+H100+J100+L100+N100+P100)</f>
        <v>0</v>
      </c>
      <c r="E100" s="287">
        <f>SUM(G100+I100+K100+M100+O100+Q100)</f>
        <v>0</v>
      </c>
      <c r="F100" s="288"/>
      <c r="G100" s="289"/>
      <c r="H100" s="288"/>
      <c r="I100" s="290"/>
      <c r="J100" s="288"/>
      <c r="K100" s="290"/>
      <c r="L100" s="288"/>
      <c r="M100" s="290"/>
      <c r="N100" s="288"/>
      <c r="O100" s="290"/>
      <c r="P100" s="288"/>
      <c r="Q100" s="290"/>
      <c r="R100" s="274"/>
      <c r="S100" s="17"/>
      <c r="T100" s="17"/>
      <c r="U100" s="17"/>
      <c r="V100" s="17"/>
      <c r="W100" s="17"/>
      <c r="X100" s="17"/>
      <c r="Y100" s="17"/>
      <c r="Z100" s="7"/>
      <c r="AA100" s="7"/>
    </row>
    <row r="101" spans="1:130" ht="16.149999999999999" customHeight="1" x14ac:dyDescent="0.25">
      <c r="A101" s="1197" t="s">
        <v>113</v>
      </c>
      <c r="B101" s="291" t="s">
        <v>114</v>
      </c>
      <c r="C101" s="87">
        <f t="shared" si="10"/>
        <v>0</v>
      </c>
      <c r="D101" s="88">
        <f t="shared" si="11"/>
        <v>0</v>
      </c>
      <c r="E101" s="97">
        <f t="shared" si="11"/>
        <v>0</v>
      </c>
      <c r="F101" s="119"/>
      <c r="G101" s="292"/>
      <c r="H101" s="119"/>
      <c r="I101" s="123"/>
      <c r="J101" s="119"/>
      <c r="K101" s="120"/>
      <c r="L101" s="119"/>
      <c r="M101" s="120"/>
      <c r="N101" s="119"/>
      <c r="O101" s="123"/>
      <c r="P101" s="119"/>
      <c r="Q101" s="123"/>
      <c r="R101" s="274"/>
      <c r="S101" s="17"/>
      <c r="T101" s="17"/>
      <c r="U101" s="17"/>
      <c r="V101" s="17"/>
      <c r="W101" s="17"/>
      <c r="X101" s="17"/>
      <c r="Y101" s="17"/>
      <c r="Z101" s="7"/>
      <c r="AA101" s="7"/>
    </row>
    <row r="102" spans="1:130" ht="22.5" customHeight="1" x14ac:dyDescent="0.25">
      <c r="A102" s="1198"/>
      <c r="B102" s="293" t="s">
        <v>115</v>
      </c>
      <c r="C102" s="131">
        <f t="shared" si="10"/>
        <v>0</v>
      </c>
      <c r="D102" s="132">
        <f>SUM(F102+H102+J102+L102+N102+P102)</f>
        <v>0</v>
      </c>
      <c r="E102" s="294">
        <f>SUM(G102+I102+K102+M102+O102+Q102)</f>
        <v>0</v>
      </c>
      <c r="F102" s="134"/>
      <c r="G102" s="295"/>
      <c r="H102" s="134"/>
      <c r="I102" s="138"/>
      <c r="J102" s="134"/>
      <c r="K102" s="135"/>
      <c r="L102" s="134"/>
      <c r="M102" s="135"/>
      <c r="N102" s="134"/>
      <c r="O102" s="138"/>
      <c r="P102" s="134"/>
      <c r="Q102" s="138"/>
      <c r="R102" s="274"/>
      <c r="S102" s="17"/>
      <c r="T102" s="17"/>
      <c r="U102" s="17"/>
      <c r="V102" s="17"/>
      <c r="W102" s="17"/>
      <c r="X102" s="17"/>
      <c r="Y102" s="17"/>
      <c r="Z102" s="7"/>
      <c r="AA102" s="7"/>
    </row>
    <row r="103" spans="1:130" ht="25.15" customHeight="1" x14ac:dyDescent="0.25">
      <c r="A103" s="1199"/>
      <c r="B103" s="160" t="s">
        <v>116</v>
      </c>
      <c r="C103" s="54">
        <f t="shared" si="10"/>
        <v>0</v>
      </c>
      <c r="D103" s="114">
        <f>SUM(F103+H103+J103+L103+N103+P103)</f>
        <v>0</v>
      </c>
      <c r="E103" s="201">
        <f>SUM(G103+I103+K103+M103+O103+Q103)</f>
        <v>0</v>
      </c>
      <c r="F103" s="58"/>
      <c r="G103" s="296"/>
      <c r="H103" s="58"/>
      <c r="I103" s="117"/>
      <c r="J103" s="58"/>
      <c r="K103" s="59"/>
      <c r="L103" s="58"/>
      <c r="M103" s="59"/>
      <c r="N103" s="58"/>
      <c r="O103" s="117"/>
      <c r="P103" s="58"/>
      <c r="Q103" s="117"/>
      <c r="R103" s="274"/>
      <c r="S103" s="17"/>
      <c r="T103" s="17"/>
      <c r="U103" s="17"/>
      <c r="V103" s="17"/>
      <c r="W103" s="17"/>
      <c r="X103" s="17"/>
      <c r="Y103" s="17"/>
      <c r="Z103" s="7"/>
      <c r="AA103" s="7"/>
    </row>
    <row r="104" spans="1:130" ht="31.15" customHeight="1" x14ac:dyDescent="0.25">
      <c r="A104" s="149" t="s">
        <v>117</v>
      </c>
      <c r="B104" s="149"/>
      <c r="C104" s="149"/>
      <c r="D104" s="149"/>
      <c r="E104" s="149"/>
      <c r="F104" s="297"/>
      <c r="G104" s="297"/>
      <c r="H104" s="297"/>
      <c r="I104" s="298"/>
      <c r="J104" s="299"/>
      <c r="K104" s="299"/>
      <c r="L104" s="300"/>
      <c r="M104" s="301"/>
      <c r="N104" s="302"/>
      <c r="O104" s="297"/>
      <c r="P104" s="302"/>
      <c r="Q104" s="303"/>
      <c r="R104" s="304"/>
      <c r="S104" s="304"/>
      <c r="T104" s="305"/>
      <c r="U104" s="305"/>
      <c r="V104" s="305"/>
      <c r="W104" s="306"/>
      <c r="X104" s="305"/>
      <c r="Y104" s="306"/>
      <c r="Z104" s="307"/>
      <c r="AA104" s="30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</row>
    <row r="105" spans="1:130" ht="16.149999999999999" customHeight="1" x14ac:dyDescent="0.25">
      <c r="A105" s="1198" t="s">
        <v>25</v>
      </c>
      <c r="B105" s="1198" t="s">
        <v>26</v>
      </c>
      <c r="C105" s="1201" t="s">
        <v>27</v>
      </c>
      <c r="D105" s="1229"/>
      <c r="E105" s="1205"/>
      <c r="F105" s="1262" t="s">
        <v>28</v>
      </c>
      <c r="G105" s="1262"/>
      <c r="H105" s="1262"/>
      <c r="I105" s="1262"/>
      <c r="J105" s="1262"/>
      <c r="K105" s="1262"/>
      <c r="L105" s="1262"/>
      <c r="M105" s="1262"/>
      <c r="N105" s="1262"/>
      <c r="O105" s="1262"/>
      <c r="P105" s="1262"/>
      <c r="Q105" s="1262"/>
      <c r="R105" s="1262"/>
      <c r="S105" s="1262"/>
      <c r="T105" s="1263"/>
      <c r="U105" s="1263"/>
      <c r="V105" s="1262"/>
      <c r="W105" s="1262"/>
      <c r="X105" s="1262"/>
      <c r="Y105" s="1262"/>
      <c r="Z105" s="1262"/>
      <c r="AA105" s="1226"/>
    </row>
    <row r="106" spans="1:130" ht="16.149999999999999" customHeight="1" x14ac:dyDescent="0.25">
      <c r="A106" s="1198"/>
      <c r="B106" s="1198"/>
      <c r="C106" s="1190"/>
      <c r="D106" s="1191"/>
      <c r="E106" s="1185"/>
      <c r="F106" s="1192" t="s">
        <v>118</v>
      </c>
      <c r="G106" s="1182"/>
      <c r="H106" s="1181" t="s">
        <v>119</v>
      </c>
      <c r="I106" s="1182"/>
      <c r="J106" s="1181" t="s">
        <v>120</v>
      </c>
      <c r="K106" s="1182"/>
      <c r="L106" s="1192" t="s">
        <v>121</v>
      </c>
      <c r="M106" s="1182"/>
      <c r="N106" s="1181" t="s">
        <v>122</v>
      </c>
      <c r="O106" s="1182"/>
      <c r="P106" s="1181" t="s">
        <v>123</v>
      </c>
      <c r="Q106" s="1182"/>
      <c r="R106" s="1181" t="s">
        <v>124</v>
      </c>
      <c r="S106" s="1182"/>
      <c r="T106" s="1181" t="s">
        <v>125</v>
      </c>
      <c r="U106" s="1182"/>
      <c r="V106" s="1181" t="s">
        <v>126</v>
      </c>
      <c r="W106" s="1182"/>
      <c r="X106" s="1181" t="s">
        <v>127</v>
      </c>
      <c r="Y106" s="1182"/>
      <c r="Z106" s="1260" t="s">
        <v>128</v>
      </c>
      <c r="AA106" s="1261"/>
    </row>
    <row r="107" spans="1:130" ht="16.149999999999999" customHeight="1" x14ac:dyDescent="0.25">
      <c r="A107" s="1199"/>
      <c r="B107" s="1199"/>
      <c r="C107" s="30" t="s">
        <v>17</v>
      </c>
      <c r="D107" s="83" t="s">
        <v>18</v>
      </c>
      <c r="E107" s="34" t="s">
        <v>19</v>
      </c>
      <c r="F107" s="31" t="s">
        <v>18</v>
      </c>
      <c r="G107" s="150" t="s">
        <v>19</v>
      </c>
      <c r="H107" s="30" t="s">
        <v>18</v>
      </c>
      <c r="I107" s="150" t="s">
        <v>19</v>
      </c>
      <c r="J107" s="30" t="s">
        <v>18</v>
      </c>
      <c r="K107" s="150" t="s">
        <v>19</v>
      </c>
      <c r="L107" s="31" t="s">
        <v>18</v>
      </c>
      <c r="M107" s="150" t="s">
        <v>19</v>
      </c>
      <c r="N107" s="30" t="s">
        <v>18</v>
      </c>
      <c r="O107" s="150" t="s">
        <v>19</v>
      </c>
      <c r="P107" s="30" t="s">
        <v>18</v>
      </c>
      <c r="Q107" s="150" t="s">
        <v>19</v>
      </c>
      <c r="R107" s="30" t="s">
        <v>18</v>
      </c>
      <c r="S107" s="225" t="s">
        <v>19</v>
      </c>
      <c r="T107" s="30" t="s">
        <v>18</v>
      </c>
      <c r="U107" s="150" t="s">
        <v>19</v>
      </c>
      <c r="V107" s="30" t="s">
        <v>18</v>
      </c>
      <c r="W107" s="150" t="s">
        <v>19</v>
      </c>
      <c r="X107" s="30" t="s">
        <v>18</v>
      </c>
      <c r="Y107" s="150" t="s">
        <v>19</v>
      </c>
      <c r="Z107" s="309" t="s">
        <v>18</v>
      </c>
      <c r="AA107" s="310" t="s">
        <v>19</v>
      </c>
      <c r="AB107" s="311"/>
    </row>
    <row r="108" spans="1:130" ht="16.149999999999999" customHeight="1" x14ac:dyDescent="0.25">
      <c r="A108" s="1254" t="s">
        <v>129</v>
      </c>
      <c r="B108" s="94" t="s">
        <v>130</v>
      </c>
      <c r="C108" s="253">
        <f t="shared" ref="C108:C137" si="12">SUM(D108+E108)</f>
        <v>0</v>
      </c>
      <c r="D108" s="312">
        <f t="shared" ref="D108:D137" si="13">SUM(F108+H108+J108+L108+N108+P108+R108+T108+V108+X108+Z108)</f>
        <v>0</v>
      </c>
      <c r="E108" s="313">
        <f t="shared" ref="E108:E137" si="14">SUM(G108+I108+K108+M108+O108+Q108+S108+U108+W108+Y108+AA108)</f>
        <v>0</v>
      </c>
      <c r="F108" s="314"/>
      <c r="G108" s="123"/>
      <c r="H108" s="119"/>
      <c r="I108" s="120"/>
      <c r="J108" s="119"/>
      <c r="K108" s="120"/>
      <c r="L108" s="292"/>
      <c r="M108" s="120"/>
      <c r="N108" s="119"/>
      <c r="O108" s="120"/>
      <c r="P108" s="119"/>
      <c r="Q108" s="120"/>
      <c r="R108" s="119"/>
      <c r="S108" s="120"/>
      <c r="T108" s="119"/>
      <c r="U108" s="120"/>
      <c r="V108" s="121"/>
      <c r="W108" s="120"/>
      <c r="X108" s="121"/>
      <c r="Y108" s="120"/>
      <c r="Z108" s="315"/>
      <c r="AA108" s="316"/>
    </row>
    <row r="109" spans="1:130" ht="16.149999999999999" customHeight="1" x14ac:dyDescent="0.25">
      <c r="A109" s="1255"/>
      <c r="B109" s="102" t="s">
        <v>131</v>
      </c>
      <c r="C109" s="256">
        <f t="shared" si="12"/>
        <v>0</v>
      </c>
      <c r="D109" s="317">
        <f t="shared" si="13"/>
        <v>0</v>
      </c>
      <c r="E109" s="318">
        <f t="shared" si="14"/>
        <v>0</v>
      </c>
      <c r="F109" s="187"/>
      <c r="G109" s="108"/>
      <c r="H109" s="104"/>
      <c r="I109" s="105"/>
      <c r="J109" s="104"/>
      <c r="K109" s="105"/>
      <c r="L109" s="283"/>
      <c r="M109" s="105"/>
      <c r="N109" s="104"/>
      <c r="O109" s="105"/>
      <c r="P109" s="104"/>
      <c r="Q109" s="105"/>
      <c r="R109" s="104"/>
      <c r="S109" s="105"/>
      <c r="T109" s="104"/>
      <c r="U109" s="105"/>
      <c r="V109" s="106"/>
      <c r="W109" s="105"/>
      <c r="X109" s="106"/>
      <c r="Y109" s="105"/>
      <c r="Z109" s="319"/>
      <c r="AA109" s="320"/>
    </row>
    <row r="110" spans="1:130" ht="16.149999999999999" customHeight="1" x14ac:dyDescent="0.25">
      <c r="A110" s="1255"/>
      <c r="B110" s="109" t="s">
        <v>132</v>
      </c>
      <c r="C110" s="256">
        <f t="shared" si="12"/>
        <v>0</v>
      </c>
      <c r="D110" s="317">
        <f t="shared" si="13"/>
        <v>0</v>
      </c>
      <c r="E110" s="318">
        <f t="shared" si="14"/>
        <v>0</v>
      </c>
      <c r="F110" s="187"/>
      <c r="G110" s="108"/>
      <c r="H110" s="104"/>
      <c r="I110" s="105"/>
      <c r="J110" s="104"/>
      <c r="K110" s="105"/>
      <c r="L110" s="283"/>
      <c r="M110" s="105"/>
      <c r="N110" s="104"/>
      <c r="O110" s="105"/>
      <c r="P110" s="104"/>
      <c r="Q110" s="105"/>
      <c r="R110" s="104"/>
      <c r="S110" s="105"/>
      <c r="T110" s="104"/>
      <c r="U110" s="105"/>
      <c r="V110" s="106"/>
      <c r="W110" s="105"/>
      <c r="X110" s="106"/>
      <c r="Y110" s="105"/>
      <c r="Z110" s="319"/>
      <c r="AA110" s="320"/>
    </row>
    <row r="111" spans="1:130" ht="16.149999999999999" customHeight="1" x14ac:dyDescent="0.25">
      <c r="A111" s="1256"/>
      <c r="B111" s="109" t="s">
        <v>133</v>
      </c>
      <c r="C111" s="321">
        <f t="shared" si="12"/>
        <v>0</v>
      </c>
      <c r="D111" s="322">
        <f t="shared" si="13"/>
        <v>0</v>
      </c>
      <c r="E111" s="323">
        <f t="shared" si="14"/>
        <v>0</v>
      </c>
      <c r="F111" s="187"/>
      <c r="G111" s="108"/>
      <c r="H111" s="104"/>
      <c r="I111" s="105"/>
      <c r="J111" s="104"/>
      <c r="K111" s="105"/>
      <c r="L111" s="283"/>
      <c r="M111" s="105"/>
      <c r="N111" s="104"/>
      <c r="O111" s="105"/>
      <c r="P111" s="104"/>
      <c r="Q111" s="105"/>
      <c r="R111" s="104"/>
      <c r="S111" s="105"/>
      <c r="T111" s="104"/>
      <c r="U111" s="105"/>
      <c r="V111" s="106"/>
      <c r="W111" s="105"/>
      <c r="X111" s="106"/>
      <c r="Y111" s="105"/>
      <c r="Z111" s="319"/>
      <c r="AA111" s="320"/>
    </row>
    <row r="112" spans="1:130" ht="16.149999999999999" customHeight="1" x14ac:dyDescent="0.25">
      <c r="A112" s="1257"/>
      <c r="B112" s="113" t="s">
        <v>134</v>
      </c>
      <c r="C112" s="261">
        <f t="shared" si="12"/>
        <v>0</v>
      </c>
      <c r="D112" s="324">
        <f t="shared" si="13"/>
        <v>0</v>
      </c>
      <c r="E112" s="325">
        <f t="shared" si="14"/>
        <v>0</v>
      </c>
      <c r="F112" s="326"/>
      <c r="G112" s="117"/>
      <c r="H112" s="58"/>
      <c r="I112" s="59"/>
      <c r="J112" s="58"/>
      <c r="K112" s="59"/>
      <c r="L112" s="296"/>
      <c r="M112" s="59"/>
      <c r="N112" s="58"/>
      <c r="O112" s="59"/>
      <c r="P112" s="58"/>
      <c r="Q112" s="59"/>
      <c r="R112" s="58"/>
      <c r="S112" s="59"/>
      <c r="T112" s="58"/>
      <c r="U112" s="59"/>
      <c r="V112" s="115"/>
      <c r="W112" s="59"/>
      <c r="X112" s="115"/>
      <c r="Y112" s="59"/>
      <c r="Z112" s="327"/>
      <c r="AA112" s="205"/>
    </row>
    <row r="113" spans="1:27" ht="16.149999999999999" customHeight="1" x14ac:dyDescent="0.25">
      <c r="A113" s="1254" t="s">
        <v>135</v>
      </c>
      <c r="B113" s="94" t="s">
        <v>130</v>
      </c>
      <c r="C113" s="253">
        <f t="shared" si="12"/>
        <v>0</v>
      </c>
      <c r="D113" s="312">
        <f t="shared" si="13"/>
        <v>0</v>
      </c>
      <c r="E113" s="313">
        <f t="shared" si="14"/>
        <v>0</v>
      </c>
      <c r="F113" s="314"/>
      <c r="G113" s="123"/>
      <c r="H113" s="119"/>
      <c r="I113" s="120"/>
      <c r="J113" s="119"/>
      <c r="K113" s="120"/>
      <c r="L113" s="292"/>
      <c r="M113" s="120"/>
      <c r="N113" s="119"/>
      <c r="O113" s="120"/>
      <c r="P113" s="119"/>
      <c r="Q113" s="120"/>
      <c r="R113" s="119"/>
      <c r="S113" s="120"/>
      <c r="T113" s="119"/>
      <c r="U113" s="120"/>
      <c r="V113" s="121"/>
      <c r="W113" s="120"/>
      <c r="X113" s="121"/>
      <c r="Y113" s="120"/>
      <c r="Z113" s="315"/>
      <c r="AA113" s="316"/>
    </row>
    <row r="114" spans="1:27" ht="16.149999999999999" customHeight="1" x14ac:dyDescent="0.25">
      <c r="A114" s="1255"/>
      <c r="B114" s="102" t="s">
        <v>131</v>
      </c>
      <c r="C114" s="256">
        <f t="shared" si="12"/>
        <v>0</v>
      </c>
      <c r="D114" s="317">
        <f t="shared" si="13"/>
        <v>0</v>
      </c>
      <c r="E114" s="318">
        <f t="shared" si="14"/>
        <v>0</v>
      </c>
      <c r="F114" s="187"/>
      <c r="G114" s="108"/>
      <c r="H114" s="104"/>
      <c r="I114" s="105"/>
      <c r="J114" s="104"/>
      <c r="K114" s="105"/>
      <c r="L114" s="283"/>
      <c r="M114" s="105"/>
      <c r="N114" s="104"/>
      <c r="O114" s="105"/>
      <c r="P114" s="104"/>
      <c r="Q114" s="105"/>
      <c r="R114" s="104"/>
      <c r="S114" s="105"/>
      <c r="T114" s="104"/>
      <c r="U114" s="105"/>
      <c r="V114" s="106"/>
      <c r="W114" s="105"/>
      <c r="X114" s="106"/>
      <c r="Y114" s="105"/>
      <c r="Z114" s="319"/>
      <c r="AA114" s="320"/>
    </row>
    <row r="115" spans="1:27" ht="16.149999999999999" customHeight="1" x14ac:dyDescent="0.25">
      <c r="A115" s="1255"/>
      <c r="B115" s="109" t="s">
        <v>132</v>
      </c>
      <c r="C115" s="256">
        <f t="shared" si="12"/>
        <v>0</v>
      </c>
      <c r="D115" s="317">
        <f t="shared" si="13"/>
        <v>0</v>
      </c>
      <c r="E115" s="318">
        <f t="shared" si="14"/>
        <v>0</v>
      </c>
      <c r="F115" s="187"/>
      <c r="G115" s="108"/>
      <c r="H115" s="104"/>
      <c r="I115" s="105"/>
      <c r="J115" s="104"/>
      <c r="K115" s="105"/>
      <c r="L115" s="283"/>
      <c r="M115" s="105"/>
      <c r="N115" s="104"/>
      <c r="O115" s="105"/>
      <c r="P115" s="104"/>
      <c r="Q115" s="105"/>
      <c r="R115" s="104"/>
      <c r="S115" s="105"/>
      <c r="T115" s="104"/>
      <c r="U115" s="105"/>
      <c r="V115" s="106"/>
      <c r="W115" s="105"/>
      <c r="X115" s="106"/>
      <c r="Y115" s="105"/>
      <c r="Z115" s="319"/>
      <c r="AA115" s="320"/>
    </row>
    <row r="116" spans="1:27" ht="16.149999999999999" customHeight="1" x14ac:dyDescent="0.25">
      <c r="A116" s="1256"/>
      <c r="B116" s="109" t="s">
        <v>133</v>
      </c>
      <c r="C116" s="321">
        <f t="shared" si="12"/>
        <v>0</v>
      </c>
      <c r="D116" s="322">
        <f t="shared" si="13"/>
        <v>0</v>
      </c>
      <c r="E116" s="323">
        <f t="shared" si="14"/>
        <v>0</v>
      </c>
      <c r="F116" s="187"/>
      <c r="G116" s="108"/>
      <c r="H116" s="104"/>
      <c r="I116" s="105"/>
      <c r="J116" s="104"/>
      <c r="K116" s="105"/>
      <c r="L116" s="283"/>
      <c r="M116" s="105"/>
      <c r="N116" s="104"/>
      <c r="O116" s="105"/>
      <c r="P116" s="104"/>
      <c r="Q116" s="105"/>
      <c r="R116" s="104"/>
      <c r="S116" s="105"/>
      <c r="T116" s="104"/>
      <c r="U116" s="105"/>
      <c r="V116" s="106"/>
      <c r="W116" s="105"/>
      <c r="X116" s="106"/>
      <c r="Y116" s="105"/>
      <c r="Z116" s="319"/>
      <c r="AA116" s="320"/>
    </row>
    <row r="117" spans="1:27" ht="16.149999999999999" customHeight="1" x14ac:dyDescent="0.25">
      <c r="A117" s="1257"/>
      <c r="B117" s="113" t="s">
        <v>134</v>
      </c>
      <c r="C117" s="261">
        <f t="shared" si="12"/>
        <v>0</v>
      </c>
      <c r="D117" s="324">
        <f t="shared" si="13"/>
        <v>0</v>
      </c>
      <c r="E117" s="325">
        <f t="shared" si="14"/>
        <v>0</v>
      </c>
      <c r="F117" s="326"/>
      <c r="G117" s="117"/>
      <c r="H117" s="58"/>
      <c r="I117" s="59"/>
      <c r="J117" s="58"/>
      <c r="K117" s="59"/>
      <c r="L117" s="296"/>
      <c r="M117" s="59"/>
      <c r="N117" s="58"/>
      <c r="O117" s="59"/>
      <c r="P117" s="58"/>
      <c r="Q117" s="59"/>
      <c r="R117" s="58"/>
      <c r="S117" s="59"/>
      <c r="T117" s="58"/>
      <c r="U117" s="59"/>
      <c r="V117" s="115"/>
      <c r="W117" s="59"/>
      <c r="X117" s="115"/>
      <c r="Y117" s="59"/>
      <c r="Z117" s="327"/>
      <c r="AA117" s="205"/>
    </row>
    <row r="118" spans="1:27" ht="16.149999999999999" customHeight="1" x14ac:dyDescent="0.25">
      <c r="A118" s="1197" t="s">
        <v>136</v>
      </c>
      <c r="B118" s="94" t="s">
        <v>130</v>
      </c>
      <c r="C118" s="253">
        <f t="shared" si="12"/>
        <v>0</v>
      </c>
      <c r="D118" s="312">
        <f t="shared" si="13"/>
        <v>0</v>
      </c>
      <c r="E118" s="313">
        <f t="shared" si="14"/>
        <v>0</v>
      </c>
      <c r="F118" s="314"/>
      <c r="G118" s="123"/>
      <c r="H118" s="119"/>
      <c r="I118" s="120"/>
      <c r="J118" s="119"/>
      <c r="K118" s="120"/>
      <c r="L118" s="292"/>
      <c r="M118" s="120"/>
      <c r="N118" s="119"/>
      <c r="O118" s="120"/>
      <c r="P118" s="119"/>
      <c r="Q118" s="120"/>
      <c r="R118" s="119"/>
      <c r="S118" s="120"/>
      <c r="T118" s="119"/>
      <c r="U118" s="120"/>
      <c r="V118" s="121"/>
      <c r="W118" s="120"/>
      <c r="X118" s="121"/>
      <c r="Y118" s="120"/>
      <c r="Z118" s="315"/>
      <c r="AA118" s="316"/>
    </row>
    <row r="119" spans="1:27" ht="16.149999999999999" customHeight="1" x14ac:dyDescent="0.25">
      <c r="A119" s="1198"/>
      <c r="B119" s="102" t="s">
        <v>131</v>
      </c>
      <c r="C119" s="256">
        <f t="shared" si="12"/>
        <v>0</v>
      </c>
      <c r="D119" s="317">
        <f t="shared" si="13"/>
        <v>0</v>
      </c>
      <c r="E119" s="318">
        <f t="shared" si="14"/>
        <v>0</v>
      </c>
      <c r="F119" s="187"/>
      <c r="G119" s="108"/>
      <c r="H119" s="104"/>
      <c r="I119" s="105"/>
      <c r="J119" s="104"/>
      <c r="K119" s="105"/>
      <c r="L119" s="283"/>
      <c r="M119" s="105"/>
      <c r="N119" s="104"/>
      <c r="O119" s="105"/>
      <c r="P119" s="104"/>
      <c r="Q119" s="105"/>
      <c r="R119" s="104"/>
      <c r="S119" s="105"/>
      <c r="T119" s="104"/>
      <c r="U119" s="105"/>
      <c r="V119" s="106"/>
      <c r="W119" s="105"/>
      <c r="X119" s="106"/>
      <c r="Y119" s="105"/>
      <c r="Z119" s="319"/>
      <c r="AA119" s="320"/>
    </row>
    <row r="120" spans="1:27" ht="16.149999999999999" customHeight="1" x14ac:dyDescent="0.25">
      <c r="A120" s="1198"/>
      <c r="B120" s="109" t="s">
        <v>132</v>
      </c>
      <c r="C120" s="256">
        <f t="shared" si="12"/>
        <v>0</v>
      </c>
      <c r="D120" s="317">
        <f t="shared" si="13"/>
        <v>0</v>
      </c>
      <c r="E120" s="318">
        <f t="shared" si="14"/>
        <v>0</v>
      </c>
      <c r="F120" s="187"/>
      <c r="G120" s="108"/>
      <c r="H120" s="104"/>
      <c r="I120" s="105"/>
      <c r="J120" s="104"/>
      <c r="K120" s="105"/>
      <c r="L120" s="283"/>
      <c r="M120" s="105"/>
      <c r="N120" s="104"/>
      <c r="O120" s="105"/>
      <c r="P120" s="104"/>
      <c r="Q120" s="105"/>
      <c r="R120" s="104"/>
      <c r="S120" s="105"/>
      <c r="T120" s="104"/>
      <c r="U120" s="105"/>
      <c r="V120" s="106"/>
      <c r="W120" s="105"/>
      <c r="X120" s="106"/>
      <c r="Y120" s="105"/>
      <c r="Z120" s="319"/>
      <c r="AA120" s="320"/>
    </row>
    <row r="121" spans="1:27" ht="16.149999999999999" customHeight="1" x14ac:dyDescent="0.25">
      <c r="A121" s="1198"/>
      <c r="B121" s="109" t="s">
        <v>133</v>
      </c>
      <c r="C121" s="321">
        <f t="shared" si="12"/>
        <v>0</v>
      </c>
      <c r="D121" s="322">
        <f t="shared" si="13"/>
        <v>0</v>
      </c>
      <c r="E121" s="323">
        <f t="shared" si="14"/>
        <v>0</v>
      </c>
      <c r="F121" s="187"/>
      <c r="G121" s="108"/>
      <c r="H121" s="104"/>
      <c r="I121" s="105"/>
      <c r="J121" s="104"/>
      <c r="K121" s="105"/>
      <c r="L121" s="283"/>
      <c r="M121" s="105"/>
      <c r="N121" s="104"/>
      <c r="O121" s="105"/>
      <c r="P121" s="104"/>
      <c r="Q121" s="105"/>
      <c r="R121" s="104"/>
      <c r="S121" s="105"/>
      <c r="T121" s="104"/>
      <c r="U121" s="105"/>
      <c r="V121" s="106"/>
      <c r="W121" s="105"/>
      <c r="X121" s="106"/>
      <c r="Y121" s="105"/>
      <c r="Z121" s="319"/>
      <c r="AA121" s="320"/>
    </row>
    <row r="122" spans="1:27" ht="16.149999999999999" customHeight="1" x14ac:dyDescent="0.25">
      <c r="A122" s="1199"/>
      <c r="B122" s="113" t="s">
        <v>134</v>
      </c>
      <c r="C122" s="261">
        <f t="shared" si="12"/>
        <v>0</v>
      </c>
      <c r="D122" s="324">
        <f t="shared" si="13"/>
        <v>0</v>
      </c>
      <c r="E122" s="325">
        <f t="shared" si="14"/>
        <v>0</v>
      </c>
      <c r="F122" s="326"/>
      <c r="G122" s="117"/>
      <c r="H122" s="58"/>
      <c r="I122" s="59"/>
      <c r="J122" s="58"/>
      <c r="K122" s="59"/>
      <c r="L122" s="296"/>
      <c r="M122" s="59"/>
      <c r="N122" s="58"/>
      <c r="O122" s="59"/>
      <c r="P122" s="58"/>
      <c r="Q122" s="59"/>
      <c r="R122" s="58"/>
      <c r="S122" s="59"/>
      <c r="T122" s="58"/>
      <c r="U122" s="59"/>
      <c r="V122" s="115"/>
      <c r="W122" s="59"/>
      <c r="X122" s="115"/>
      <c r="Y122" s="59"/>
      <c r="Z122" s="327"/>
      <c r="AA122" s="205"/>
    </row>
    <row r="123" spans="1:27" ht="16.149999999999999" customHeight="1" x14ac:dyDescent="0.25">
      <c r="A123" s="1254" t="s">
        <v>137</v>
      </c>
      <c r="B123" s="94" t="s">
        <v>130</v>
      </c>
      <c r="C123" s="253">
        <f t="shared" si="12"/>
        <v>0</v>
      </c>
      <c r="D123" s="312">
        <f t="shared" si="13"/>
        <v>0</v>
      </c>
      <c r="E123" s="313">
        <f t="shared" si="14"/>
        <v>0</v>
      </c>
      <c r="F123" s="314"/>
      <c r="G123" s="123"/>
      <c r="H123" s="119"/>
      <c r="I123" s="120"/>
      <c r="J123" s="119"/>
      <c r="K123" s="120"/>
      <c r="L123" s="292"/>
      <c r="M123" s="120"/>
      <c r="N123" s="119"/>
      <c r="O123" s="120"/>
      <c r="P123" s="119"/>
      <c r="Q123" s="120"/>
      <c r="R123" s="119"/>
      <c r="S123" s="120"/>
      <c r="T123" s="119"/>
      <c r="U123" s="120"/>
      <c r="V123" s="121"/>
      <c r="W123" s="120"/>
      <c r="X123" s="121"/>
      <c r="Y123" s="120"/>
      <c r="Z123" s="315"/>
      <c r="AA123" s="316"/>
    </row>
    <row r="124" spans="1:27" ht="16.149999999999999" customHeight="1" x14ac:dyDescent="0.25">
      <c r="A124" s="1255"/>
      <c r="B124" s="102" t="s">
        <v>131</v>
      </c>
      <c r="C124" s="256">
        <f t="shared" si="12"/>
        <v>0</v>
      </c>
      <c r="D124" s="317">
        <f t="shared" si="13"/>
        <v>0</v>
      </c>
      <c r="E124" s="318">
        <f t="shared" si="14"/>
        <v>0</v>
      </c>
      <c r="F124" s="187"/>
      <c r="G124" s="108"/>
      <c r="H124" s="104"/>
      <c r="I124" s="105"/>
      <c r="J124" s="104"/>
      <c r="K124" s="105"/>
      <c r="L124" s="283"/>
      <c r="M124" s="105"/>
      <c r="N124" s="104"/>
      <c r="O124" s="105"/>
      <c r="P124" s="104"/>
      <c r="Q124" s="105"/>
      <c r="R124" s="104"/>
      <c r="S124" s="105"/>
      <c r="T124" s="104"/>
      <c r="U124" s="105"/>
      <c r="V124" s="106"/>
      <c r="W124" s="105"/>
      <c r="X124" s="106"/>
      <c r="Y124" s="105"/>
      <c r="Z124" s="319"/>
      <c r="AA124" s="320"/>
    </row>
    <row r="125" spans="1:27" ht="16.149999999999999" customHeight="1" x14ac:dyDescent="0.25">
      <c r="A125" s="1255"/>
      <c r="B125" s="109" t="s">
        <v>132</v>
      </c>
      <c r="C125" s="256">
        <f t="shared" si="12"/>
        <v>0</v>
      </c>
      <c r="D125" s="317">
        <f t="shared" si="13"/>
        <v>0</v>
      </c>
      <c r="E125" s="318">
        <f t="shared" si="14"/>
        <v>0</v>
      </c>
      <c r="F125" s="187"/>
      <c r="G125" s="108"/>
      <c r="H125" s="104"/>
      <c r="I125" s="105"/>
      <c r="J125" s="104"/>
      <c r="K125" s="105"/>
      <c r="L125" s="283"/>
      <c r="M125" s="105"/>
      <c r="N125" s="104"/>
      <c r="O125" s="105"/>
      <c r="P125" s="104"/>
      <c r="Q125" s="105"/>
      <c r="R125" s="104"/>
      <c r="S125" s="105"/>
      <c r="T125" s="104"/>
      <c r="U125" s="105"/>
      <c r="V125" s="106"/>
      <c r="W125" s="105"/>
      <c r="X125" s="106"/>
      <c r="Y125" s="105"/>
      <c r="Z125" s="319"/>
      <c r="AA125" s="320"/>
    </row>
    <row r="126" spans="1:27" ht="16.149999999999999" customHeight="1" x14ac:dyDescent="0.25">
      <c r="A126" s="1256"/>
      <c r="B126" s="109" t="s">
        <v>133</v>
      </c>
      <c r="C126" s="321">
        <f t="shared" si="12"/>
        <v>0</v>
      </c>
      <c r="D126" s="322">
        <f t="shared" si="13"/>
        <v>0</v>
      </c>
      <c r="E126" s="323">
        <f t="shared" si="14"/>
        <v>0</v>
      </c>
      <c r="F126" s="187"/>
      <c r="G126" s="108"/>
      <c r="H126" s="104"/>
      <c r="I126" s="105"/>
      <c r="J126" s="104"/>
      <c r="K126" s="105"/>
      <c r="L126" s="283"/>
      <c r="M126" s="105"/>
      <c r="N126" s="104"/>
      <c r="O126" s="105"/>
      <c r="P126" s="104"/>
      <c r="Q126" s="105"/>
      <c r="R126" s="104"/>
      <c r="S126" s="105"/>
      <c r="T126" s="104"/>
      <c r="U126" s="105"/>
      <c r="V126" s="106"/>
      <c r="W126" s="105"/>
      <c r="X126" s="106"/>
      <c r="Y126" s="105"/>
      <c r="Z126" s="319"/>
      <c r="AA126" s="320"/>
    </row>
    <row r="127" spans="1:27" ht="16.149999999999999" customHeight="1" x14ac:dyDescent="0.25">
      <c r="A127" s="1257"/>
      <c r="B127" s="113" t="s">
        <v>134</v>
      </c>
      <c r="C127" s="261">
        <f t="shared" si="12"/>
        <v>0</v>
      </c>
      <c r="D127" s="324">
        <f t="shared" si="13"/>
        <v>0</v>
      </c>
      <c r="E127" s="325">
        <f t="shared" si="14"/>
        <v>0</v>
      </c>
      <c r="F127" s="326"/>
      <c r="G127" s="117"/>
      <c r="H127" s="58"/>
      <c r="I127" s="59"/>
      <c r="J127" s="58"/>
      <c r="K127" s="59"/>
      <c r="L127" s="296"/>
      <c r="M127" s="59"/>
      <c r="N127" s="58"/>
      <c r="O127" s="59"/>
      <c r="P127" s="58"/>
      <c r="Q127" s="59"/>
      <c r="R127" s="58"/>
      <c r="S127" s="59"/>
      <c r="T127" s="58"/>
      <c r="U127" s="59"/>
      <c r="V127" s="115"/>
      <c r="W127" s="59"/>
      <c r="X127" s="115"/>
      <c r="Y127" s="59"/>
      <c r="Z127" s="327"/>
      <c r="AA127" s="205"/>
    </row>
    <row r="128" spans="1:27" ht="16.149999999999999" customHeight="1" x14ac:dyDescent="0.25">
      <c r="A128" s="1254" t="s">
        <v>138</v>
      </c>
      <c r="B128" s="94" t="s">
        <v>130</v>
      </c>
      <c r="C128" s="253">
        <f t="shared" si="12"/>
        <v>0</v>
      </c>
      <c r="D128" s="312">
        <f t="shared" si="13"/>
        <v>0</v>
      </c>
      <c r="E128" s="313">
        <f t="shared" si="14"/>
        <v>0</v>
      </c>
      <c r="F128" s="314"/>
      <c r="G128" s="123"/>
      <c r="H128" s="119"/>
      <c r="I128" s="120"/>
      <c r="J128" s="119"/>
      <c r="K128" s="120"/>
      <c r="L128" s="292"/>
      <c r="M128" s="120"/>
      <c r="N128" s="119"/>
      <c r="O128" s="120"/>
      <c r="P128" s="119"/>
      <c r="Q128" s="120"/>
      <c r="R128" s="119"/>
      <c r="S128" s="120"/>
      <c r="T128" s="119"/>
      <c r="U128" s="120"/>
      <c r="V128" s="121"/>
      <c r="W128" s="120"/>
      <c r="X128" s="121"/>
      <c r="Y128" s="120"/>
      <c r="Z128" s="315"/>
      <c r="AA128" s="316"/>
    </row>
    <row r="129" spans="1:27" ht="16.149999999999999" customHeight="1" x14ac:dyDescent="0.25">
      <c r="A129" s="1255"/>
      <c r="B129" s="102" t="s">
        <v>131</v>
      </c>
      <c r="C129" s="256">
        <f t="shared" si="12"/>
        <v>0</v>
      </c>
      <c r="D129" s="317">
        <f t="shared" si="13"/>
        <v>0</v>
      </c>
      <c r="E129" s="318">
        <f t="shared" si="14"/>
        <v>0</v>
      </c>
      <c r="F129" s="187"/>
      <c r="G129" s="108"/>
      <c r="H129" s="104"/>
      <c r="I129" s="105"/>
      <c r="J129" s="104"/>
      <c r="K129" s="105"/>
      <c r="L129" s="283"/>
      <c r="M129" s="105"/>
      <c r="N129" s="104"/>
      <c r="O129" s="105"/>
      <c r="P129" s="104"/>
      <c r="Q129" s="105"/>
      <c r="R129" s="104"/>
      <c r="S129" s="105"/>
      <c r="T129" s="104"/>
      <c r="U129" s="105"/>
      <c r="V129" s="106"/>
      <c r="W129" s="105"/>
      <c r="X129" s="106"/>
      <c r="Y129" s="105"/>
      <c r="Z129" s="319"/>
      <c r="AA129" s="320"/>
    </row>
    <row r="130" spans="1:27" ht="16.149999999999999" customHeight="1" x14ac:dyDescent="0.25">
      <c r="A130" s="1255"/>
      <c r="B130" s="109" t="s">
        <v>132</v>
      </c>
      <c r="C130" s="256">
        <f t="shared" si="12"/>
        <v>0</v>
      </c>
      <c r="D130" s="317">
        <f t="shared" si="13"/>
        <v>0</v>
      </c>
      <c r="E130" s="318">
        <f t="shared" si="14"/>
        <v>0</v>
      </c>
      <c r="F130" s="187"/>
      <c r="G130" s="108"/>
      <c r="H130" s="104"/>
      <c r="I130" s="105"/>
      <c r="J130" s="104"/>
      <c r="K130" s="105"/>
      <c r="L130" s="283"/>
      <c r="M130" s="105"/>
      <c r="N130" s="104"/>
      <c r="O130" s="105"/>
      <c r="P130" s="104"/>
      <c r="Q130" s="105"/>
      <c r="R130" s="104"/>
      <c r="S130" s="105"/>
      <c r="T130" s="104"/>
      <c r="U130" s="105"/>
      <c r="V130" s="106"/>
      <c r="W130" s="105"/>
      <c r="X130" s="106"/>
      <c r="Y130" s="105"/>
      <c r="Z130" s="319"/>
      <c r="AA130" s="320"/>
    </row>
    <row r="131" spans="1:27" ht="16.149999999999999" customHeight="1" x14ac:dyDescent="0.25">
      <c r="A131" s="1256"/>
      <c r="B131" s="109" t="s">
        <v>133</v>
      </c>
      <c r="C131" s="321">
        <f t="shared" si="12"/>
        <v>0</v>
      </c>
      <c r="D131" s="322">
        <f t="shared" si="13"/>
        <v>0</v>
      </c>
      <c r="E131" s="323">
        <f t="shared" si="14"/>
        <v>0</v>
      </c>
      <c r="F131" s="187"/>
      <c r="G131" s="108"/>
      <c r="H131" s="104"/>
      <c r="I131" s="105"/>
      <c r="J131" s="104"/>
      <c r="K131" s="105"/>
      <c r="L131" s="283"/>
      <c r="M131" s="105"/>
      <c r="N131" s="104"/>
      <c r="O131" s="105"/>
      <c r="P131" s="104"/>
      <c r="Q131" s="105"/>
      <c r="R131" s="104"/>
      <c r="S131" s="105"/>
      <c r="T131" s="104"/>
      <c r="U131" s="105"/>
      <c r="V131" s="106"/>
      <c r="W131" s="105"/>
      <c r="X131" s="106"/>
      <c r="Y131" s="105"/>
      <c r="Z131" s="319"/>
      <c r="AA131" s="320"/>
    </row>
    <row r="132" spans="1:27" ht="16.149999999999999" customHeight="1" x14ac:dyDescent="0.25">
      <c r="A132" s="1257"/>
      <c r="B132" s="113" t="s">
        <v>134</v>
      </c>
      <c r="C132" s="261">
        <f t="shared" si="12"/>
        <v>0</v>
      </c>
      <c r="D132" s="324">
        <f t="shared" si="13"/>
        <v>0</v>
      </c>
      <c r="E132" s="325">
        <f t="shared" si="14"/>
        <v>0</v>
      </c>
      <c r="F132" s="326"/>
      <c r="G132" s="117"/>
      <c r="H132" s="58"/>
      <c r="I132" s="59"/>
      <c r="J132" s="58"/>
      <c r="K132" s="59"/>
      <c r="L132" s="296"/>
      <c r="M132" s="59"/>
      <c r="N132" s="58"/>
      <c r="O132" s="59"/>
      <c r="P132" s="58"/>
      <c r="Q132" s="59"/>
      <c r="R132" s="58"/>
      <c r="S132" s="59"/>
      <c r="T132" s="58"/>
      <c r="U132" s="59"/>
      <c r="V132" s="115"/>
      <c r="W132" s="59"/>
      <c r="X132" s="115"/>
      <c r="Y132" s="59"/>
      <c r="Z132" s="327"/>
      <c r="AA132" s="205"/>
    </row>
    <row r="133" spans="1:27" ht="16.149999999999999" customHeight="1" x14ac:dyDescent="0.25">
      <c r="A133" s="1197" t="s">
        <v>139</v>
      </c>
      <c r="B133" s="94" t="s">
        <v>130</v>
      </c>
      <c r="C133" s="253">
        <f t="shared" si="12"/>
        <v>0</v>
      </c>
      <c r="D133" s="312">
        <f t="shared" si="13"/>
        <v>0</v>
      </c>
      <c r="E133" s="313">
        <f t="shared" si="14"/>
        <v>0</v>
      </c>
      <c r="F133" s="314"/>
      <c r="G133" s="123"/>
      <c r="H133" s="119"/>
      <c r="I133" s="120"/>
      <c r="J133" s="119"/>
      <c r="K133" s="120"/>
      <c r="L133" s="292"/>
      <c r="M133" s="120"/>
      <c r="N133" s="119"/>
      <c r="O133" s="120"/>
      <c r="P133" s="119"/>
      <c r="Q133" s="120"/>
      <c r="R133" s="119"/>
      <c r="S133" s="120"/>
      <c r="T133" s="119"/>
      <c r="U133" s="120"/>
      <c r="V133" s="121"/>
      <c r="W133" s="120"/>
      <c r="X133" s="121"/>
      <c r="Y133" s="120"/>
      <c r="Z133" s="315"/>
      <c r="AA133" s="316"/>
    </row>
    <row r="134" spans="1:27" ht="16.149999999999999" customHeight="1" x14ac:dyDescent="0.25">
      <c r="A134" s="1198"/>
      <c r="B134" s="102" t="s">
        <v>131</v>
      </c>
      <c r="C134" s="256">
        <f t="shared" si="12"/>
        <v>0</v>
      </c>
      <c r="D134" s="317">
        <f t="shared" si="13"/>
        <v>0</v>
      </c>
      <c r="E134" s="318">
        <f t="shared" si="14"/>
        <v>0</v>
      </c>
      <c r="F134" s="187"/>
      <c r="G134" s="108"/>
      <c r="H134" s="104"/>
      <c r="I134" s="105"/>
      <c r="J134" s="104"/>
      <c r="K134" s="105"/>
      <c r="L134" s="283"/>
      <c r="M134" s="105"/>
      <c r="N134" s="104"/>
      <c r="O134" s="105"/>
      <c r="P134" s="104"/>
      <c r="Q134" s="105"/>
      <c r="R134" s="104"/>
      <c r="S134" s="105"/>
      <c r="T134" s="104"/>
      <c r="U134" s="105"/>
      <c r="V134" s="106"/>
      <c r="W134" s="105"/>
      <c r="X134" s="106"/>
      <c r="Y134" s="105"/>
      <c r="Z134" s="319"/>
      <c r="AA134" s="320"/>
    </row>
    <row r="135" spans="1:27" ht="16.149999999999999" customHeight="1" x14ac:dyDescent="0.25">
      <c r="A135" s="1198"/>
      <c r="B135" s="109" t="s">
        <v>132</v>
      </c>
      <c r="C135" s="256">
        <f t="shared" si="12"/>
        <v>0</v>
      </c>
      <c r="D135" s="317">
        <f t="shared" si="13"/>
        <v>0</v>
      </c>
      <c r="E135" s="318">
        <f t="shared" si="14"/>
        <v>0</v>
      </c>
      <c r="F135" s="187"/>
      <c r="G135" s="108"/>
      <c r="H135" s="104"/>
      <c r="I135" s="105"/>
      <c r="J135" s="104"/>
      <c r="K135" s="105"/>
      <c r="L135" s="283"/>
      <c r="M135" s="105"/>
      <c r="N135" s="104"/>
      <c r="O135" s="105"/>
      <c r="P135" s="104"/>
      <c r="Q135" s="105"/>
      <c r="R135" s="104"/>
      <c r="S135" s="105"/>
      <c r="T135" s="104"/>
      <c r="U135" s="105"/>
      <c r="V135" s="106"/>
      <c r="W135" s="105"/>
      <c r="X135" s="106"/>
      <c r="Y135" s="105"/>
      <c r="Z135" s="319"/>
      <c r="AA135" s="320"/>
    </row>
    <row r="136" spans="1:27" ht="16.149999999999999" customHeight="1" x14ac:dyDescent="0.25">
      <c r="A136" s="1198"/>
      <c r="B136" s="109" t="s">
        <v>133</v>
      </c>
      <c r="C136" s="321">
        <f t="shared" si="12"/>
        <v>0</v>
      </c>
      <c r="D136" s="322">
        <f t="shared" si="13"/>
        <v>0</v>
      </c>
      <c r="E136" s="323">
        <f t="shared" si="14"/>
        <v>0</v>
      </c>
      <c r="F136" s="187"/>
      <c r="G136" s="108"/>
      <c r="H136" s="104"/>
      <c r="I136" s="105"/>
      <c r="J136" s="104"/>
      <c r="K136" s="105"/>
      <c r="L136" s="283"/>
      <c r="M136" s="105"/>
      <c r="N136" s="104"/>
      <c r="O136" s="105"/>
      <c r="P136" s="104"/>
      <c r="Q136" s="105"/>
      <c r="R136" s="104"/>
      <c r="S136" s="105"/>
      <c r="T136" s="104"/>
      <c r="U136" s="105"/>
      <c r="V136" s="106"/>
      <c r="W136" s="105"/>
      <c r="X136" s="106"/>
      <c r="Y136" s="105"/>
      <c r="Z136" s="319"/>
      <c r="AA136" s="320"/>
    </row>
    <row r="137" spans="1:27" ht="16.149999999999999" customHeight="1" x14ac:dyDescent="0.25">
      <c r="A137" s="1198"/>
      <c r="B137" s="130" t="s">
        <v>134</v>
      </c>
      <c r="C137" s="258">
        <f t="shared" si="12"/>
        <v>0</v>
      </c>
      <c r="D137" s="328">
        <f t="shared" si="13"/>
        <v>0</v>
      </c>
      <c r="E137" s="329">
        <f t="shared" si="14"/>
        <v>0</v>
      </c>
      <c r="F137" s="330"/>
      <c r="G137" s="138"/>
      <c r="H137" s="134"/>
      <c r="I137" s="135"/>
      <c r="J137" s="134"/>
      <c r="K137" s="135"/>
      <c r="L137" s="295"/>
      <c r="M137" s="135"/>
      <c r="N137" s="134"/>
      <c r="O137" s="135"/>
      <c r="P137" s="134"/>
      <c r="Q137" s="135"/>
      <c r="R137" s="134"/>
      <c r="S137" s="135"/>
      <c r="T137" s="134"/>
      <c r="U137" s="135"/>
      <c r="V137" s="136"/>
      <c r="W137" s="135"/>
      <c r="X137" s="136"/>
      <c r="Y137" s="135"/>
      <c r="Z137" s="331"/>
      <c r="AA137" s="332"/>
    </row>
    <row r="138" spans="1:27" ht="16.149999999999999" customHeight="1" thickBot="1" x14ac:dyDescent="0.3">
      <c r="A138" s="1258" t="s">
        <v>140</v>
      </c>
      <c r="B138" s="1259"/>
      <c r="C138" s="333">
        <f t="shared" ref="C138:AA138" si="15">SUM(C108:C137)</f>
        <v>0</v>
      </c>
      <c r="D138" s="334">
        <f t="shared" si="15"/>
        <v>0</v>
      </c>
      <c r="E138" s="335">
        <f t="shared" si="15"/>
        <v>0</v>
      </c>
      <c r="F138" s="336">
        <f t="shared" si="15"/>
        <v>0</v>
      </c>
      <c r="G138" s="337">
        <f t="shared" si="15"/>
        <v>0</v>
      </c>
      <c r="H138" s="336">
        <f t="shared" si="15"/>
        <v>0</v>
      </c>
      <c r="I138" s="337">
        <f t="shared" si="15"/>
        <v>0</v>
      </c>
      <c r="J138" s="336">
        <f t="shared" si="15"/>
        <v>0</v>
      </c>
      <c r="K138" s="337">
        <f t="shared" si="15"/>
        <v>0</v>
      </c>
      <c r="L138" s="336">
        <f t="shared" si="15"/>
        <v>0</v>
      </c>
      <c r="M138" s="337">
        <f t="shared" si="15"/>
        <v>0</v>
      </c>
      <c r="N138" s="336">
        <f t="shared" si="15"/>
        <v>0</v>
      </c>
      <c r="O138" s="337">
        <f t="shared" si="15"/>
        <v>0</v>
      </c>
      <c r="P138" s="336">
        <f t="shared" si="15"/>
        <v>0</v>
      </c>
      <c r="Q138" s="337">
        <f t="shared" si="15"/>
        <v>0</v>
      </c>
      <c r="R138" s="336">
        <f t="shared" si="15"/>
        <v>0</v>
      </c>
      <c r="S138" s="337">
        <f t="shared" si="15"/>
        <v>0</v>
      </c>
      <c r="T138" s="336">
        <f t="shared" si="15"/>
        <v>0</v>
      </c>
      <c r="U138" s="337">
        <f t="shared" si="15"/>
        <v>0</v>
      </c>
      <c r="V138" s="336">
        <f t="shared" si="15"/>
        <v>0</v>
      </c>
      <c r="W138" s="337">
        <f t="shared" si="15"/>
        <v>0</v>
      </c>
      <c r="X138" s="336">
        <f t="shared" si="15"/>
        <v>0</v>
      </c>
      <c r="Y138" s="337">
        <f t="shared" si="15"/>
        <v>0</v>
      </c>
      <c r="Z138" s="338">
        <f t="shared" si="15"/>
        <v>0</v>
      </c>
      <c r="AA138" s="339">
        <f t="shared" si="15"/>
        <v>0</v>
      </c>
    </row>
    <row r="139" spans="1:27" ht="16.149999999999999" customHeight="1" thickTop="1" x14ac:dyDescent="0.25">
      <c r="A139" s="1200" t="s">
        <v>141</v>
      </c>
      <c r="B139" s="139" t="s">
        <v>130</v>
      </c>
      <c r="C139" s="340">
        <f t="shared" ref="C139:C148" si="16">SUM(D139+E139)</f>
        <v>0</v>
      </c>
      <c r="D139" s="341">
        <f t="shared" ref="D139:E148" si="17">SUM(F139+H139+J139+L139+N139+P139+R139+T139+V139+X139+Z139)</f>
        <v>0</v>
      </c>
      <c r="E139" s="342">
        <f t="shared" si="17"/>
        <v>0</v>
      </c>
      <c r="F139" s="343"/>
      <c r="G139" s="147"/>
      <c r="H139" s="143"/>
      <c r="I139" s="144"/>
      <c r="J139" s="143"/>
      <c r="K139" s="144"/>
      <c r="L139" s="344"/>
      <c r="M139" s="144"/>
      <c r="N139" s="143"/>
      <c r="O139" s="144"/>
      <c r="P139" s="143"/>
      <c r="Q139" s="144"/>
      <c r="R139" s="143"/>
      <c r="S139" s="144"/>
      <c r="T139" s="143"/>
      <c r="U139" s="144"/>
      <c r="V139" s="145"/>
      <c r="W139" s="144"/>
      <c r="X139" s="145"/>
      <c r="Y139" s="144"/>
      <c r="Z139" s="345"/>
      <c r="AA139" s="346"/>
    </row>
    <row r="140" spans="1:27" ht="16.149999999999999" customHeight="1" x14ac:dyDescent="0.25">
      <c r="A140" s="1201"/>
      <c r="B140" s="102" t="s">
        <v>131</v>
      </c>
      <c r="C140" s="256">
        <f t="shared" si="16"/>
        <v>0</v>
      </c>
      <c r="D140" s="317">
        <f t="shared" si="17"/>
        <v>0</v>
      </c>
      <c r="E140" s="318">
        <f t="shared" si="17"/>
        <v>0</v>
      </c>
      <c r="F140" s="52"/>
      <c r="G140" s="100"/>
      <c r="H140" s="50"/>
      <c r="I140" s="51"/>
      <c r="J140" s="50"/>
      <c r="K140" s="51"/>
      <c r="L140" s="347"/>
      <c r="M140" s="51"/>
      <c r="N140" s="50"/>
      <c r="O140" s="51"/>
      <c r="P140" s="50"/>
      <c r="Q140" s="51"/>
      <c r="R140" s="50"/>
      <c r="S140" s="51"/>
      <c r="T140" s="50"/>
      <c r="U140" s="51"/>
      <c r="V140" s="98"/>
      <c r="W140" s="51"/>
      <c r="X140" s="98"/>
      <c r="Y140" s="51"/>
      <c r="Z140" s="348"/>
      <c r="AA140" s="349"/>
    </row>
    <row r="141" spans="1:27" ht="16.149999999999999" customHeight="1" x14ac:dyDescent="0.25">
      <c r="A141" s="1201"/>
      <c r="B141" s="109" t="s">
        <v>132</v>
      </c>
      <c r="C141" s="256">
        <f t="shared" si="16"/>
        <v>0</v>
      </c>
      <c r="D141" s="317">
        <f t="shared" si="17"/>
        <v>0</v>
      </c>
      <c r="E141" s="318">
        <f t="shared" si="17"/>
        <v>0</v>
      </c>
      <c r="F141" s="52"/>
      <c r="G141" s="100"/>
      <c r="H141" s="50"/>
      <c r="I141" s="51"/>
      <c r="J141" s="50"/>
      <c r="K141" s="51"/>
      <c r="L141" s="347"/>
      <c r="M141" s="51"/>
      <c r="N141" s="50"/>
      <c r="O141" s="51"/>
      <c r="P141" s="50"/>
      <c r="Q141" s="51"/>
      <c r="R141" s="50"/>
      <c r="S141" s="51"/>
      <c r="T141" s="50"/>
      <c r="U141" s="51"/>
      <c r="V141" s="98"/>
      <c r="W141" s="51"/>
      <c r="X141" s="98"/>
      <c r="Y141" s="51"/>
      <c r="Z141" s="348"/>
      <c r="AA141" s="349"/>
    </row>
    <row r="142" spans="1:27" ht="16.149999999999999" customHeight="1" x14ac:dyDescent="0.25">
      <c r="A142" s="1201"/>
      <c r="B142" s="109" t="s">
        <v>133</v>
      </c>
      <c r="C142" s="256">
        <f t="shared" si="16"/>
        <v>0</v>
      </c>
      <c r="D142" s="317">
        <f t="shared" si="17"/>
        <v>0</v>
      </c>
      <c r="E142" s="318">
        <f t="shared" si="17"/>
        <v>0</v>
      </c>
      <c r="F142" s="52"/>
      <c r="G142" s="100"/>
      <c r="H142" s="50"/>
      <c r="I142" s="51"/>
      <c r="J142" s="50"/>
      <c r="K142" s="51"/>
      <c r="L142" s="347"/>
      <c r="M142" s="51"/>
      <c r="N142" s="50"/>
      <c r="O142" s="51"/>
      <c r="P142" s="50"/>
      <c r="Q142" s="51"/>
      <c r="R142" s="50"/>
      <c r="S142" s="51"/>
      <c r="T142" s="50"/>
      <c r="U142" s="51"/>
      <c r="V142" s="98"/>
      <c r="W142" s="51"/>
      <c r="X142" s="98"/>
      <c r="Y142" s="51"/>
      <c r="Z142" s="348"/>
      <c r="AA142" s="349"/>
    </row>
    <row r="143" spans="1:27" ht="16.149999999999999" customHeight="1" x14ac:dyDescent="0.25">
      <c r="A143" s="1201"/>
      <c r="B143" s="130" t="s">
        <v>134</v>
      </c>
      <c r="C143" s="350">
        <f t="shared" si="16"/>
        <v>0</v>
      </c>
      <c r="D143" s="351">
        <f t="shared" si="17"/>
        <v>0</v>
      </c>
      <c r="E143" s="352">
        <f t="shared" si="17"/>
        <v>0</v>
      </c>
      <c r="F143" s="353"/>
      <c r="G143" s="290"/>
      <c r="H143" s="288"/>
      <c r="I143" s="354"/>
      <c r="J143" s="288"/>
      <c r="K143" s="354"/>
      <c r="L143" s="289"/>
      <c r="M143" s="354"/>
      <c r="N143" s="288"/>
      <c r="O143" s="354"/>
      <c r="P143" s="288"/>
      <c r="Q143" s="354"/>
      <c r="R143" s="288"/>
      <c r="S143" s="354"/>
      <c r="T143" s="288"/>
      <c r="U143" s="354"/>
      <c r="V143" s="355"/>
      <c r="W143" s="354"/>
      <c r="X143" s="355"/>
      <c r="Y143" s="354"/>
      <c r="Z143" s="356"/>
      <c r="AA143" s="357"/>
    </row>
    <row r="144" spans="1:27" ht="16.149999999999999" customHeight="1" x14ac:dyDescent="0.25">
      <c r="A144" s="1188" t="s">
        <v>142</v>
      </c>
      <c r="B144" s="94" t="s">
        <v>130</v>
      </c>
      <c r="C144" s="253">
        <f t="shared" si="16"/>
        <v>0</v>
      </c>
      <c r="D144" s="312">
        <f t="shared" si="17"/>
        <v>0</v>
      </c>
      <c r="E144" s="313">
        <f t="shared" si="17"/>
        <v>0</v>
      </c>
      <c r="F144" s="314"/>
      <c r="G144" s="123"/>
      <c r="H144" s="119"/>
      <c r="I144" s="120"/>
      <c r="J144" s="119"/>
      <c r="K144" s="120"/>
      <c r="L144" s="292"/>
      <c r="M144" s="120"/>
      <c r="N144" s="119"/>
      <c r="O144" s="120"/>
      <c r="P144" s="119"/>
      <c r="Q144" s="120"/>
      <c r="R144" s="119"/>
      <c r="S144" s="120"/>
      <c r="T144" s="119"/>
      <c r="U144" s="120"/>
      <c r="V144" s="121"/>
      <c r="W144" s="120"/>
      <c r="X144" s="121"/>
      <c r="Y144" s="120"/>
      <c r="Z144" s="315"/>
      <c r="AA144" s="316"/>
    </row>
    <row r="145" spans="1:130" ht="16.149999999999999" customHeight="1" x14ac:dyDescent="0.25">
      <c r="A145" s="1201"/>
      <c r="B145" s="102" t="s">
        <v>131</v>
      </c>
      <c r="C145" s="256">
        <f t="shared" si="16"/>
        <v>0</v>
      </c>
      <c r="D145" s="317">
        <f t="shared" si="17"/>
        <v>0</v>
      </c>
      <c r="E145" s="318">
        <f t="shared" si="17"/>
        <v>0</v>
      </c>
      <c r="F145" s="52"/>
      <c r="G145" s="100"/>
      <c r="H145" s="50"/>
      <c r="I145" s="51"/>
      <c r="J145" s="50"/>
      <c r="K145" s="51"/>
      <c r="L145" s="347"/>
      <c r="M145" s="51"/>
      <c r="N145" s="50"/>
      <c r="O145" s="51"/>
      <c r="P145" s="50"/>
      <c r="Q145" s="51"/>
      <c r="R145" s="50"/>
      <c r="S145" s="51"/>
      <c r="T145" s="50"/>
      <c r="U145" s="51"/>
      <c r="V145" s="98"/>
      <c r="W145" s="51"/>
      <c r="X145" s="98"/>
      <c r="Y145" s="51"/>
      <c r="Z145" s="348"/>
      <c r="AA145" s="349"/>
    </row>
    <row r="146" spans="1:130" ht="16.149999999999999" customHeight="1" x14ac:dyDescent="0.25">
      <c r="A146" s="1201"/>
      <c r="B146" s="109" t="s">
        <v>132</v>
      </c>
      <c r="C146" s="256">
        <f t="shared" si="16"/>
        <v>0</v>
      </c>
      <c r="D146" s="317">
        <f t="shared" si="17"/>
        <v>0</v>
      </c>
      <c r="E146" s="318">
        <f t="shared" si="17"/>
        <v>0</v>
      </c>
      <c r="F146" s="52"/>
      <c r="G146" s="100"/>
      <c r="H146" s="50"/>
      <c r="I146" s="51"/>
      <c r="J146" s="50"/>
      <c r="K146" s="51"/>
      <c r="L146" s="347"/>
      <c r="M146" s="51"/>
      <c r="N146" s="50"/>
      <c r="O146" s="51"/>
      <c r="P146" s="50"/>
      <c r="Q146" s="51"/>
      <c r="R146" s="50"/>
      <c r="S146" s="51"/>
      <c r="T146" s="50"/>
      <c r="U146" s="51"/>
      <c r="V146" s="98"/>
      <c r="W146" s="51"/>
      <c r="X146" s="98"/>
      <c r="Y146" s="51"/>
      <c r="Z146" s="348"/>
      <c r="AA146" s="349"/>
    </row>
    <row r="147" spans="1:130" ht="16.149999999999999" customHeight="1" x14ac:dyDescent="0.25">
      <c r="A147" s="1201"/>
      <c r="B147" s="109" t="s">
        <v>133</v>
      </c>
      <c r="C147" s="256">
        <f t="shared" si="16"/>
        <v>0</v>
      </c>
      <c r="D147" s="317">
        <f t="shared" si="17"/>
        <v>0</v>
      </c>
      <c r="E147" s="318">
        <f t="shared" si="17"/>
        <v>0</v>
      </c>
      <c r="F147" s="52"/>
      <c r="G147" s="100"/>
      <c r="H147" s="50"/>
      <c r="I147" s="51"/>
      <c r="J147" s="50"/>
      <c r="K147" s="51"/>
      <c r="L147" s="347"/>
      <c r="M147" s="51"/>
      <c r="N147" s="50"/>
      <c r="O147" s="51"/>
      <c r="P147" s="50"/>
      <c r="Q147" s="51"/>
      <c r="R147" s="50"/>
      <c r="S147" s="51"/>
      <c r="T147" s="50"/>
      <c r="U147" s="51"/>
      <c r="V147" s="98"/>
      <c r="W147" s="51"/>
      <c r="X147" s="98"/>
      <c r="Y147" s="51"/>
      <c r="Z147" s="348"/>
      <c r="AA147" s="349"/>
    </row>
    <row r="148" spans="1:130" ht="16.149999999999999" customHeight="1" x14ac:dyDescent="0.25">
      <c r="A148" s="1190"/>
      <c r="B148" s="113" t="s">
        <v>134</v>
      </c>
      <c r="C148" s="358">
        <f t="shared" si="16"/>
        <v>0</v>
      </c>
      <c r="D148" s="359">
        <f t="shared" si="17"/>
        <v>0</v>
      </c>
      <c r="E148" s="360">
        <f t="shared" si="17"/>
        <v>0</v>
      </c>
      <c r="F148" s="361"/>
      <c r="G148" s="362"/>
      <c r="H148" s="206"/>
      <c r="I148" s="209"/>
      <c r="J148" s="206"/>
      <c r="K148" s="209"/>
      <c r="L148" s="207"/>
      <c r="M148" s="209"/>
      <c r="N148" s="206"/>
      <c r="O148" s="209"/>
      <c r="P148" s="206"/>
      <c r="Q148" s="209"/>
      <c r="R148" s="206"/>
      <c r="S148" s="209"/>
      <c r="T148" s="206"/>
      <c r="U148" s="209"/>
      <c r="V148" s="208"/>
      <c r="W148" s="209"/>
      <c r="X148" s="208"/>
      <c r="Y148" s="209"/>
      <c r="Z148" s="363"/>
      <c r="AA148" s="364"/>
    </row>
    <row r="149" spans="1:130" ht="16.149999999999999" customHeight="1" x14ac:dyDescent="0.25">
      <c r="A149" s="1258" t="s">
        <v>140</v>
      </c>
      <c r="B149" s="1259"/>
      <c r="C149" s="333">
        <f t="shared" ref="C149:AA149" si="18">SUM(C139:C148)</f>
        <v>0</v>
      </c>
      <c r="D149" s="334">
        <f t="shared" si="18"/>
        <v>0</v>
      </c>
      <c r="E149" s="335">
        <f t="shared" si="18"/>
        <v>0</v>
      </c>
      <c r="F149" s="333">
        <f t="shared" si="18"/>
        <v>0</v>
      </c>
      <c r="G149" s="337">
        <f t="shared" si="18"/>
        <v>0</v>
      </c>
      <c r="H149" s="333">
        <f t="shared" si="18"/>
        <v>0</v>
      </c>
      <c r="I149" s="337">
        <f t="shared" si="18"/>
        <v>0</v>
      </c>
      <c r="J149" s="333">
        <f t="shared" si="18"/>
        <v>0</v>
      </c>
      <c r="K149" s="337">
        <f t="shared" si="18"/>
        <v>0</v>
      </c>
      <c r="L149" s="333">
        <f t="shared" si="18"/>
        <v>0</v>
      </c>
      <c r="M149" s="337">
        <f t="shared" si="18"/>
        <v>0</v>
      </c>
      <c r="N149" s="333">
        <f t="shared" si="18"/>
        <v>0</v>
      </c>
      <c r="O149" s="337">
        <f t="shared" si="18"/>
        <v>0</v>
      </c>
      <c r="P149" s="333">
        <f t="shared" si="18"/>
        <v>0</v>
      </c>
      <c r="Q149" s="337">
        <f t="shared" si="18"/>
        <v>0</v>
      </c>
      <c r="R149" s="333">
        <f t="shared" si="18"/>
        <v>0</v>
      </c>
      <c r="S149" s="337">
        <f t="shared" si="18"/>
        <v>0</v>
      </c>
      <c r="T149" s="333">
        <f t="shared" si="18"/>
        <v>0</v>
      </c>
      <c r="U149" s="337">
        <f t="shared" si="18"/>
        <v>0</v>
      </c>
      <c r="V149" s="333">
        <f t="shared" si="18"/>
        <v>0</v>
      </c>
      <c r="W149" s="337">
        <f t="shared" si="18"/>
        <v>0</v>
      </c>
      <c r="X149" s="333">
        <f t="shared" si="18"/>
        <v>0</v>
      </c>
      <c r="Y149" s="337">
        <f t="shared" si="18"/>
        <v>0</v>
      </c>
      <c r="Z149" s="365">
        <f t="shared" si="18"/>
        <v>0</v>
      </c>
      <c r="AA149" s="339">
        <f t="shared" si="18"/>
        <v>0</v>
      </c>
    </row>
    <row r="150" spans="1:130" ht="31.15" customHeight="1" x14ac:dyDescent="0.25">
      <c r="A150" s="366" t="s">
        <v>143</v>
      </c>
      <c r="B150" s="367"/>
      <c r="C150" s="367"/>
      <c r="D150" s="367"/>
      <c r="E150" s="368"/>
      <c r="F150" s="369"/>
      <c r="G150" s="369"/>
      <c r="H150" s="369"/>
      <c r="I150" s="369"/>
      <c r="J150" s="369"/>
      <c r="K150" s="369"/>
      <c r="L150" s="369"/>
      <c r="M150" s="369"/>
      <c r="N150" s="369"/>
      <c r="O150" s="369"/>
      <c r="P150" s="369"/>
      <c r="Q150" s="369"/>
      <c r="R150" s="369"/>
      <c r="S150" s="369"/>
      <c r="T150" s="369"/>
      <c r="U150" s="369"/>
      <c r="V150" s="369"/>
      <c r="W150" s="369"/>
      <c r="X150" s="369"/>
      <c r="Y150" s="369"/>
      <c r="Z150" s="370"/>
      <c r="AA150" s="370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</row>
    <row r="151" spans="1:130" ht="16.149999999999999" customHeight="1" x14ac:dyDescent="0.25">
      <c r="A151" s="1264" t="s">
        <v>21</v>
      </c>
      <c r="B151" s="1193"/>
      <c r="C151" s="1267" t="s">
        <v>59</v>
      </c>
      <c r="D151" s="1264"/>
      <c r="E151" s="1193"/>
      <c r="F151" s="1269" t="s">
        <v>28</v>
      </c>
      <c r="G151" s="1270"/>
      <c r="H151" s="1270"/>
      <c r="I151" s="1270"/>
      <c r="J151" s="1270"/>
      <c r="K151" s="1270"/>
      <c r="L151" s="1270"/>
      <c r="M151" s="1270"/>
      <c r="N151" s="1270"/>
      <c r="O151" s="1270"/>
      <c r="P151" s="1270"/>
      <c r="Q151" s="1270"/>
      <c r="R151" s="1270"/>
      <c r="S151" s="1270"/>
      <c r="T151" s="1270"/>
      <c r="U151" s="1270"/>
      <c r="V151" s="1270"/>
      <c r="W151" s="1270"/>
      <c r="X151" s="1270"/>
      <c r="Y151" s="1270"/>
      <c r="Z151" s="1270"/>
      <c r="AA151" s="1270"/>
      <c r="AB151" s="1270"/>
      <c r="AC151" s="1270"/>
      <c r="AD151" s="1270"/>
      <c r="AE151" s="1270"/>
      <c r="AF151" s="1270"/>
      <c r="AG151" s="1270"/>
      <c r="AH151" s="1270"/>
      <c r="AI151" s="1270"/>
      <c r="AJ151" s="1270"/>
      <c r="AK151" s="1270"/>
      <c r="AL151" s="1270"/>
      <c r="AM151" s="1271"/>
    </row>
    <row r="152" spans="1:130" ht="16.149999999999999" customHeight="1" x14ac:dyDescent="0.25">
      <c r="A152" s="1265"/>
      <c r="B152" s="1194"/>
      <c r="C152" s="1268"/>
      <c r="D152" s="1266"/>
      <c r="E152" s="1195"/>
      <c r="F152" s="1269" t="s">
        <v>144</v>
      </c>
      <c r="G152" s="1271"/>
      <c r="H152" s="1269" t="s">
        <v>145</v>
      </c>
      <c r="I152" s="1271"/>
      <c r="J152" s="1269" t="s">
        <v>122</v>
      </c>
      <c r="K152" s="1271"/>
      <c r="L152" s="1272" t="s">
        <v>123</v>
      </c>
      <c r="M152" s="1273"/>
      <c r="N152" s="1273" t="s">
        <v>124</v>
      </c>
      <c r="O152" s="1274"/>
      <c r="P152" s="1269" t="s">
        <v>146</v>
      </c>
      <c r="Q152" s="1271"/>
      <c r="R152" s="1270" t="s">
        <v>147</v>
      </c>
      <c r="S152" s="1271"/>
      <c r="T152" s="1270" t="s">
        <v>148</v>
      </c>
      <c r="U152" s="1271"/>
      <c r="V152" s="1269" t="s">
        <v>149</v>
      </c>
      <c r="W152" s="1271"/>
      <c r="X152" s="1270" t="s">
        <v>150</v>
      </c>
      <c r="Y152" s="1271"/>
      <c r="Z152" s="1275" t="s">
        <v>151</v>
      </c>
      <c r="AA152" s="1276"/>
      <c r="AB152" s="1275" t="s">
        <v>152</v>
      </c>
      <c r="AC152" s="1276"/>
      <c r="AD152" s="1275" t="s">
        <v>153</v>
      </c>
      <c r="AE152" s="1276"/>
      <c r="AF152" s="1275" t="s">
        <v>126</v>
      </c>
      <c r="AG152" s="1276"/>
      <c r="AH152" s="1275" t="s">
        <v>154</v>
      </c>
      <c r="AI152" s="1276"/>
      <c r="AJ152" s="1275" t="s">
        <v>155</v>
      </c>
      <c r="AK152" s="1276"/>
      <c r="AL152" s="1277" t="s">
        <v>128</v>
      </c>
      <c r="AM152" s="1276"/>
    </row>
    <row r="153" spans="1:130" ht="16.149999999999999" customHeight="1" x14ac:dyDescent="0.25">
      <c r="A153" s="1266"/>
      <c r="B153" s="1195"/>
      <c r="C153" s="371" t="s">
        <v>17</v>
      </c>
      <c r="D153" s="372" t="s">
        <v>18</v>
      </c>
      <c r="E153" s="373" t="s">
        <v>19</v>
      </c>
      <c r="F153" s="374" t="s">
        <v>18</v>
      </c>
      <c r="G153" s="373" t="s">
        <v>19</v>
      </c>
      <c r="H153" s="374" t="s">
        <v>18</v>
      </c>
      <c r="I153" s="373" t="s">
        <v>19</v>
      </c>
      <c r="J153" s="374" t="s">
        <v>18</v>
      </c>
      <c r="K153" s="373" t="s">
        <v>19</v>
      </c>
      <c r="L153" s="375" t="s">
        <v>18</v>
      </c>
      <c r="M153" s="376" t="s">
        <v>19</v>
      </c>
      <c r="N153" s="377" t="s">
        <v>18</v>
      </c>
      <c r="O153" s="378" t="s">
        <v>19</v>
      </c>
      <c r="P153" s="377" t="s">
        <v>18</v>
      </c>
      <c r="Q153" s="378" t="s">
        <v>19</v>
      </c>
      <c r="R153" s="379" t="s">
        <v>18</v>
      </c>
      <c r="S153" s="380" t="s">
        <v>19</v>
      </c>
      <c r="T153" s="379" t="s">
        <v>18</v>
      </c>
      <c r="U153" s="380" t="s">
        <v>19</v>
      </c>
      <c r="V153" s="375" t="s">
        <v>18</v>
      </c>
      <c r="W153" s="380" t="s">
        <v>19</v>
      </c>
      <c r="X153" s="379" t="s">
        <v>18</v>
      </c>
      <c r="Y153" s="380" t="s">
        <v>19</v>
      </c>
      <c r="Z153" s="381" t="s">
        <v>18</v>
      </c>
      <c r="AA153" s="382" t="s">
        <v>19</v>
      </c>
      <c r="AB153" s="381" t="s">
        <v>18</v>
      </c>
      <c r="AC153" s="382" t="s">
        <v>19</v>
      </c>
      <c r="AD153" s="381" t="s">
        <v>18</v>
      </c>
      <c r="AE153" s="382" t="s">
        <v>19</v>
      </c>
      <c r="AF153" s="381" t="s">
        <v>18</v>
      </c>
      <c r="AG153" s="382" t="s">
        <v>19</v>
      </c>
      <c r="AH153" s="381" t="s">
        <v>18</v>
      </c>
      <c r="AI153" s="382" t="s">
        <v>19</v>
      </c>
      <c r="AJ153" s="381" t="s">
        <v>18</v>
      </c>
      <c r="AK153" s="382" t="s">
        <v>19</v>
      </c>
      <c r="AL153" s="383" t="s">
        <v>18</v>
      </c>
      <c r="AM153" s="382" t="s">
        <v>19</v>
      </c>
    </row>
    <row r="154" spans="1:130" ht="16.149999999999999" customHeight="1" x14ac:dyDescent="0.25">
      <c r="A154" s="1278" t="s">
        <v>156</v>
      </c>
      <c r="B154" s="384" t="s">
        <v>157</v>
      </c>
      <c r="C154" s="253">
        <f t="shared" ref="C154:C159" si="19">SUM(D154+E154)</f>
        <v>0</v>
      </c>
      <c r="D154" s="312">
        <f>SUM(F154+H154+J154+L154+N154+P154+R154+T154+V154+X154+Z154+AB154+AD154+AF154+AH154+AJ154+AL154)</f>
        <v>0</v>
      </c>
      <c r="E154" s="155">
        <f>SUM(G154+I154+K154+M154+O154+Q154+S154+U154+W154+Y154+AA154+AC154+AE154+AG154+AI154+AK154+AM154)</f>
        <v>0</v>
      </c>
      <c r="F154" s="385"/>
      <c r="G154" s="386"/>
      <c r="H154" s="387"/>
      <c r="I154" s="386"/>
      <c r="J154" s="387"/>
      <c r="K154" s="386"/>
      <c r="L154" s="387"/>
      <c r="M154" s="388"/>
      <c r="N154" s="388"/>
      <c r="O154" s="386"/>
      <c r="P154" s="387"/>
      <c r="Q154" s="386"/>
      <c r="R154" s="385"/>
      <c r="S154" s="386"/>
      <c r="T154" s="385"/>
      <c r="U154" s="386"/>
      <c r="V154" s="387"/>
      <c r="W154" s="386"/>
      <c r="X154" s="385"/>
      <c r="Y154" s="386"/>
      <c r="Z154" s="389"/>
      <c r="AA154" s="390"/>
      <c r="AB154" s="389"/>
      <c r="AC154" s="390"/>
      <c r="AD154" s="389"/>
      <c r="AE154" s="390"/>
      <c r="AF154" s="389"/>
      <c r="AG154" s="390"/>
      <c r="AH154" s="389"/>
      <c r="AI154" s="390"/>
      <c r="AJ154" s="389"/>
      <c r="AK154" s="390"/>
      <c r="AL154" s="391"/>
      <c r="AM154" s="390"/>
    </row>
    <row r="155" spans="1:130" ht="16.149999999999999" customHeight="1" x14ac:dyDescent="0.25">
      <c r="A155" s="1279"/>
      <c r="B155" s="392" t="s">
        <v>158</v>
      </c>
      <c r="C155" s="256">
        <f t="shared" si="19"/>
        <v>0</v>
      </c>
      <c r="D155" s="317">
        <f t="shared" ref="D155:E159" si="20">SUM(F155+H155+J155+L155+N155+P155+R155+T155+V155+X155+Z155+AB155+AD155+AF155+AH155+AJ155+AL155)</f>
        <v>0</v>
      </c>
      <c r="E155" s="159">
        <f t="shared" si="20"/>
        <v>0</v>
      </c>
      <c r="F155" s="393"/>
      <c r="G155" s="394"/>
      <c r="H155" s="395"/>
      <c r="I155" s="394"/>
      <c r="J155" s="395"/>
      <c r="K155" s="394"/>
      <c r="L155" s="395"/>
      <c r="M155" s="396"/>
      <c r="N155" s="396"/>
      <c r="O155" s="394"/>
      <c r="P155" s="395"/>
      <c r="Q155" s="394"/>
      <c r="R155" s="393"/>
      <c r="S155" s="394"/>
      <c r="T155" s="393"/>
      <c r="U155" s="394"/>
      <c r="V155" s="395"/>
      <c r="W155" s="394"/>
      <c r="X155" s="393"/>
      <c r="Y155" s="394"/>
      <c r="Z155" s="397"/>
      <c r="AA155" s="398"/>
      <c r="AB155" s="397"/>
      <c r="AC155" s="398"/>
      <c r="AD155" s="397"/>
      <c r="AE155" s="398"/>
      <c r="AF155" s="397"/>
      <c r="AG155" s="398"/>
      <c r="AH155" s="397"/>
      <c r="AI155" s="398"/>
      <c r="AJ155" s="397"/>
      <c r="AK155" s="398"/>
      <c r="AL155" s="399"/>
      <c r="AM155" s="398"/>
    </row>
    <row r="156" spans="1:130" ht="16.149999999999999" customHeight="1" x14ac:dyDescent="0.25">
      <c r="A156" s="1280"/>
      <c r="B156" s="400" t="s">
        <v>159</v>
      </c>
      <c r="C156" s="358">
        <f t="shared" si="19"/>
        <v>0</v>
      </c>
      <c r="D156" s="359">
        <f t="shared" si="20"/>
        <v>0</v>
      </c>
      <c r="E156" s="401">
        <f t="shared" si="20"/>
        <v>0</v>
      </c>
      <c r="F156" s="402"/>
      <c r="G156" s="403"/>
      <c r="H156" s="404"/>
      <c r="I156" s="403"/>
      <c r="J156" s="404"/>
      <c r="K156" s="403"/>
      <c r="L156" s="404"/>
      <c r="M156" s="405"/>
      <c r="N156" s="405"/>
      <c r="O156" s="403"/>
      <c r="P156" s="404"/>
      <c r="Q156" s="403"/>
      <c r="R156" s="402"/>
      <c r="S156" s="403"/>
      <c r="T156" s="402"/>
      <c r="U156" s="403"/>
      <c r="V156" s="404"/>
      <c r="W156" s="403"/>
      <c r="X156" s="402"/>
      <c r="Y156" s="403"/>
      <c r="Z156" s="406"/>
      <c r="AA156" s="407"/>
      <c r="AB156" s="406"/>
      <c r="AC156" s="407"/>
      <c r="AD156" s="406"/>
      <c r="AE156" s="407"/>
      <c r="AF156" s="406"/>
      <c r="AG156" s="407"/>
      <c r="AH156" s="406"/>
      <c r="AI156" s="407"/>
      <c r="AJ156" s="406"/>
      <c r="AK156" s="407"/>
      <c r="AL156" s="408"/>
      <c r="AM156" s="407"/>
    </row>
    <row r="157" spans="1:130" ht="16.149999999999999" customHeight="1" x14ac:dyDescent="0.25">
      <c r="A157" s="1278" t="s">
        <v>160</v>
      </c>
      <c r="B157" s="384" t="s">
        <v>157</v>
      </c>
      <c r="C157" s="253">
        <f t="shared" si="19"/>
        <v>0</v>
      </c>
      <c r="D157" s="312">
        <f t="shared" si="20"/>
        <v>0</v>
      </c>
      <c r="E157" s="155">
        <f t="shared" si="20"/>
        <v>0</v>
      </c>
      <c r="F157" s="385"/>
      <c r="G157" s="386"/>
      <c r="H157" s="387"/>
      <c r="I157" s="386"/>
      <c r="J157" s="387"/>
      <c r="K157" s="386"/>
      <c r="L157" s="387"/>
      <c r="M157" s="388"/>
      <c r="N157" s="388"/>
      <c r="O157" s="386"/>
      <c r="P157" s="387"/>
      <c r="Q157" s="386"/>
      <c r="R157" s="385"/>
      <c r="S157" s="386"/>
      <c r="T157" s="385"/>
      <c r="U157" s="386"/>
      <c r="V157" s="387"/>
      <c r="W157" s="386"/>
      <c r="X157" s="385"/>
      <c r="Y157" s="386"/>
      <c r="Z157" s="389"/>
      <c r="AA157" s="390"/>
      <c r="AB157" s="389"/>
      <c r="AC157" s="390"/>
      <c r="AD157" s="389"/>
      <c r="AE157" s="390"/>
      <c r="AF157" s="389"/>
      <c r="AG157" s="390"/>
      <c r="AH157" s="389"/>
      <c r="AI157" s="390"/>
      <c r="AJ157" s="389"/>
      <c r="AK157" s="390"/>
      <c r="AL157" s="391"/>
      <c r="AM157" s="390"/>
    </row>
    <row r="158" spans="1:130" ht="16.149999999999999" customHeight="1" x14ac:dyDescent="0.25">
      <c r="A158" s="1279"/>
      <c r="B158" s="392" t="s">
        <v>158</v>
      </c>
      <c r="C158" s="256">
        <f t="shared" si="19"/>
        <v>0</v>
      </c>
      <c r="D158" s="317">
        <f t="shared" si="20"/>
        <v>0</v>
      </c>
      <c r="E158" s="159">
        <f t="shared" si="20"/>
        <v>0</v>
      </c>
      <c r="F158" s="393"/>
      <c r="G158" s="394"/>
      <c r="H158" s="395"/>
      <c r="I158" s="394"/>
      <c r="J158" s="395"/>
      <c r="K158" s="394"/>
      <c r="L158" s="395"/>
      <c r="M158" s="396"/>
      <c r="N158" s="396"/>
      <c r="O158" s="394"/>
      <c r="P158" s="395"/>
      <c r="Q158" s="394"/>
      <c r="R158" s="393"/>
      <c r="S158" s="394"/>
      <c r="T158" s="393"/>
      <c r="U158" s="394"/>
      <c r="V158" s="395"/>
      <c r="W158" s="394"/>
      <c r="X158" s="393"/>
      <c r="Y158" s="394"/>
      <c r="Z158" s="397"/>
      <c r="AA158" s="398"/>
      <c r="AB158" s="397"/>
      <c r="AC158" s="398"/>
      <c r="AD158" s="397"/>
      <c r="AE158" s="398"/>
      <c r="AF158" s="397"/>
      <c r="AG158" s="398"/>
      <c r="AH158" s="397"/>
      <c r="AI158" s="398"/>
      <c r="AJ158" s="397"/>
      <c r="AK158" s="398"/>
      <c r="AL158" s="399"/>
      <c r="AM158" s="398"/>
    </row>
    <row r="159" spans="1:130" ht="16.149999999999999" customHeight="1" x14ac:dyDescent="0.25">
      <c r="A159" s="1280"/>
      <c r="B159" s="400" t="s">
        <v>159</v>
      </c>
      <c r="C159" s="358">
        <f t="shared" si="19"/>
        <v>0</v>
      </c>
      <c r="D159" s="359">
        <f t="shared" si="20"/>
        <v>0</v>
      </c>
      <c r="E159" s="401">
        <f t="shared" si="20"/>
        <v>0</v>
      </c>
      <c r="F159" s="402"/>
      <c r="G159" s="403"/>
      <c r="H159" s="404"/>
      <c r="I159" s="403"/>
      <c r="J159" s="404"/>
      <c r="K159" s="403"/>
      <c r="L159" s="404"/>
      <c r="M159" s="405"/>
      <c r="N159" s="405"/>
      <c r="O159" s="403"/>
      <c r="P159" s="404"/>
      <c r="Q159" s="403"/>
      <c r="R159" s="402"/>
      <c r="S159" s="403"/>
      <c r="T159" s="402"/>
      <c r="U159" s="403"/>
      <c r="V159" s="404"/>
      <c r="W159" s="403"/>
      <c r="X159" s="402"/>
      <c r="Y159" s="403"/>
      <c r="Z159" s="406"/>
      <c r="AA159" s="407"/>
      <c r="AB159" s="406"/>
      <c r="AC159" s="407"/>
      <c r="AD159" s="406"/>
      <c r="AE159" s="407"/>
      <c r="AF159" s="406"/>
      <c r="AG159" s="407"/>
      <c r="AH159" s="406"/>
      <c r="AI159" s="407"/>
      <c r="AJ159" s="406"/>
      <c r="AK159" s="407"/>
      <c r="AL159" s="408"/>
      <c r="AM159" s="407"/>
    </row>
    <row r="160" spans="1:130" ht="31.15" customHeight="1" x14ac:dyDescent="0.25">
      <c r="A160" s="19" t="s">
        <v>161</v>
      </c>
      <c r="B160" s="19"/>
      <c r="C160" s="19"/>
      <c r="D160" s="19"/>
      <c r="E160" s="20"/>
      <c r="F160" s="20"/>
      <c r="G160" s="20"/>
      <c r="H160" s="20"/>
      <c r="I160" s="20"/>
      <c r="J160" s="20"/>
      <c r="K160" s="20"/>
      <c r="L160" s="20"/>
      <c r="M160" s="216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7"/>
      <c r="AA160" s="7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</row>
    <row r="161" spans="1:130" ht="16.149999999999999" customHeight="1" x14ac:dyDescent="0.25">
      <c r="A161" s="1197" t="s">
        <v>25</v>
      </c>
      <c r="B161" s="1197" t="s">
        <v>26</v>
      </c>
      <c r="C161" s="1188" t="s">
        <v>59</v>
      </c>
      <c r="D161" s="1189"/>
      <c r="E161" s="1184"/>
      <c r="F161" s="1181" t="s">
        <v>28</v>
      </c>
      <c r="G161" s="1192"/>
      <c r="H161" s="1192"/>
      <c r="I161" s="1192"/>
      <c r="J161" s="1192"/>
      <c r="K161" s="1192"/>
      <c r="L161" s="1192"/>
      <c r="M161" s="1192"/>
      <c r="N161" s="1192"/>
      <c r="O161" s="1182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7"/>
      <c r="AA161" s="7"/>
    </row>
    <row r="162" spans="1:130" ht="16.149999999999999" customHeight="1" x14ac:dyDescent="0.25">
      <c r="A162" s="1198"/>
      <c r="B162" s="1198"/>
      <c r="C162" s="1190"/>
      <c r="D162" s="1191"/>
      <c r="E162" s="1185"/>
      <c r="F162" s="1181" t="s">
        <v>153</v>
      </c>
      <c r="G162" s="1182"/>
      <c r="H162" s="1181" t="s">
        <v>126</v>
      </c>
      <c r="I162" s="1182"/>
      <c r="J162" s="1181" t="s">
        <v>154</v>
      </c>
      <c r="K162" s="1182"/>
      <c r="L162" s="1181" t="s">
        <v>155</v>
      </c>
      <c r="M162" s="1182"/>
      <c r="N162" s="1181" t="s">
        <v>128</v>
      </c>
      <c r="O162" s="1182"/>
      <c r="P162" s="7"/>
      <c r="Q162" s="86"/>
      <c r="R162" s="86"/>
      <c r="S162" s="7"/>
      <c r="T162" s="7"/>
      <c r="U162" s="7"/>
      <c r="V162" s="7"/>
      <c r="W162" s="7"/>
      <c r="X162" s="7"/>
      <c r="Y162" s="7"/>
      <c r="Z162" s="7"/>
      <c r="AA162" s="7"/>
    </row>
    <row r="163" spans="1:130" ht="16.149999999999999" customHeight="1" x14ac:dyDescent="0.25">
      <c r="A163" s="1199"/>
      <c r="B163" s="1199"/>
      <c r="C163" s="82" t="s">
        <v>17</v>
      </c>
      <c r="D163" s="409" t="s">
        <v>18</v>
      </c>
      <c r="E163" s="410" t="s">
        <v>19</v>
      </c>
      <c r="F163" s="411" t="s">
        <v>18</v>
      </c>
      <c r="G163" s="410" t="s">
        <v>19</v>
      </c>
      <c r="H163" s="411" t="s">
        <v>18</v>
      </c>
      <c r="I163" s="410" t="s">
        <v>19</v>
      </c>
      <c r="J163" s="411" t="s">
        <v>18</v>
      </c>
      <c r="K163" s="410" t="s">
        <v>19</v>
      </c>
      <c r="L163" s="411" t="s">
        <v>18</v>
      </c>
      <c r="M163" s="410" t="s">
        <v>19</v>
      </c>
      <c r="N163" s="411" t="s">
        <v>18</v>
      </c>
      <c r="O163" s="410" t="s">
        <v>19</v>
      </c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130" ht="16.149999999999999" customHeight="1" x14ac:dyDescent="0.25">
      <c r="A164" s="1197" t="s">
        <v>162</v>
      </c>
      <c r="B164" s="412" t="s">
        <v>163</v>
      </c>
      <c r="C164" s="253">
        <f t="shared" ref="C164:C169" si="21">SUM(D164+E164)</f>
        <v>0</v>
      </c>
      <c r="D164" s="312">
        <f t="shared" ref="D164:E169" si="22">SUM(F164+H164+J164+L164+N164)</f>
        <v>0</v>
      </c>
      <c r="E164" s="155">
        <f t="shared" si="22"/>
        <v>0</v>
      </c>
      <c r="F164" s="314"/>
      <c r="G164" s="413"/>
      <c r="H164" s="119"/>
      <c r="I164" s="120"/>
      <c r="J164" s="314"/>
      <c r="K164" s="413"/>
      <c r="L164" s="119"/>
      <c r="M164" s="120"/>
      <c r="N164" s="314"/>
      <c r="O164" s="120"/>
      <c r="P164" s="44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CG164" s="10">
        <v>0</v>
      </c>
      <c r="CH164" s="10">
        <v>0</v>
      </c>
    </row>
    <row r="165" spans="1:130" ht="16.149999999999999" customHeight="1" x14ac:dyDescent="0.25">
      <c r="A165" s="1198"/>
      <c r="B165" s="414" t="s">
        <v>164</v>
      </c>
      <c r="C165" s="350">
        <f t="shared" si="21"/>
        <v>0</v>
      </c>
      <c r="D165" s="351">
        <f t="shared" si="22"/>
        <v>0</v>
      </c>
      <c r="E165" s="415">
        <f t="shared" si="22"/>
        <v>0</v>
      </c>
      <c r="F165" s="353"/>
      <c r="G165" s="416"/>
      <c r="H165" s="288"/>
      <c r="I165" s="354"/>
      <c r="J165" s="353"/>
      <c r="K165" s="416"/>
      <c r="L165" s="288"/>
      <c r="M165" s="354"/>
      <c r="N165" s="353"/>
      <c r="O165" s="354"/>
      <c r="P165" s="44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CG165" s="10">
        <v>0</v>
      </c>
      <c r="CH165" s="10">
        <v>0</v>
      </c>
    </row>
    <row r="166" spans="1:130" ht="16.149999999999999" customHeight="1" x14ac:dyDescent="0.25">
      <c r="A166" s="1199"/>
      <c r="B166" s="417" t="s">
        <v>165</v>
      </c>
      <c r="C166" s="418">
        <f t="shared" si="21"/>
        <v>0</v>
      </c>
      <c r="D166" s="328">
        <f t="shared" si="22"/>
        <v>0</v>
      </c>
      <c r="E166" s="260">
        <f t="shared" si="22"/>
        <v>0</v>
      </c>
      <c r="F166" s="330"/>
      <c r="G166" s="419"/>
      <c r="H166" s="134"/>
      <c r="I166" s="135"/>
      <c r="J166" s="330"/>
      <c r="K166" s="419"/>
      <c r="L166" s="134"/>
      <c r="M166" s="135"/>
      <c r="N166" s="330"/>
      <c r="O166" s="135"/>
      <c r="P166" s="44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CG166" s="10">
        <v>0</v>
      </c>
      <c r="CH166" s="10">
        <v>0</v>
      </c>
    </row>
    <row r="167" spans="1:130" ht="16.149999999999999" customHeight="1" x14ac:dyDescent="0.25">
      <c r="A167" s="1197" t="s">
        <v>166</v>
      </c>
      <c r="B167" s="420" t="s">
        <v>163</v>
      </c>
      <c r="C167" s="253">
        <f t="shared" si="21"/>
        <v>0</v>
      </c>
      <c r="D167" s="312">
        <f t="shared" si="22"/>
        <v>0</v>
      </c>
      <c r="E167" s="155">
        <f t="shared" si="22"/>
        <v>0</v>
      </c>
      <c r="F167" s="119"/>
      <c r="G167" s="120"/>
      <c r="H167" s="119"/>
      <c r="I167" s="413"/>
      <c r="J167" s="119"/>
      <c r="K167" s="120"/>
      <c r="L167" s="314"/>
      <c r="M167" s="413"/>
      <c r="N167" s="119"/>
      <c r="O167" s="120"/>
      <c r="P167" s="44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CG167" s="10">
        <v>0</v>
      </c>
      <c r="CH167" s="10">
        <v>0</v>
      </c>
    </row>
    <row r="168" spans="1:130" ht="16.149999999999999" customHeight="1" x14ac:dyDescent="0.25">
      <c r="A168" s="1198"/>
      <c r="B168" s="414" t="s">
        <v>164</v>
      </c>
      <c r="C168" s="321">
        <f t="shared" si="21"/>
        <v>0</v>
      </c>
      <c r="D168" s="322">
        <f t="shared" si="22"/>
        <v>0</v>
      </c>
      <c r="E168" s="421">
        <f t="shared" si="22"/>
        <v>0</v>
      </c>
      <c r="F168" s="288"/>
      <c r="G168" s="354"/>
      <c r="H168" s="104"/>
      <c r="I168" s="188"/>
      <c r="J168" s="104"/>
      <c r="K168" s="105"/>
      <c r="L168" s="187"/>
      <c r="M168" s="188"/>
      <c r="N168" s="104"/>
      <c r="O168" s="105"/>
      <c r="P168" s="44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CG168" s="10">
        <v>0</v>
      </c>
      <c r="CH168" s="10">
        <v>0</v>
      </c>
    </row>
    <row r="169" spans="1:130" ht="16.149999999999999" customHeight="1" x14ac:dyDescent="0.25">
      <c r="A169" s="1199"/>
      <c r="B169" s="422" t="s">
        <v>165</v>
      </c>
      <c r="C169" s="261">
        <f t="shared" si="21"/>
        <v>0</v>
      </c>
      <c r="D169" s="324">
        <f t="shared" si="22"/>
        <v>0</v>
      </c>
      <c r="E169" s="162">
        <f t="shared" si="22"/>
        <v>0</v>
      </c>
      <c r="F169" s="58"/>
      <c r="G169" s="59"/>
      <c r="H169" s="58"/>
      <c r="I169" s="423"/>
      <c r="J169" s="58"/>
      <c r="K169" s="59"/>
      <c r="L169" s="326"/>
      <c r="M169" s="423"/>
      <c r="N169" s="58"/>
      <c r="O169" s="59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31.15" customHeight="1" x14ac:dyDescent="0.25">
      <c r="A170" s="1287" t="s">
        <v>167</v>
      </c>
      <c r="B170" s="1287"/>
      <c r="C170" s="1287"/>
      <c r="D170" s="1287"/>
      <c r="E170" s="1287"/>
      <c r="F170" s="1287"/>
      <c r="G170" s="1287"/>
      <c r="H170" s="1287"/>
      <c r="I170" s="1287"/>
      <c r="J170" s="1287"/>
      <c r="K170" s="1287"/>
      <c r="L170" s="1287"/>
      <c r="M170" s="1287"/>
      <c r="N170" s="1287"/>
      <c r="O170" s="128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</row>
    <row r="171" spans="1:130" ht="16.149999999999999" customHeight="1" x14ac:dyDescent="0.25">
      <c r="A171" s="1188" t="s">
        <v>168</v>
      </c>
      <c r="B171" s="1184"/>
      <c r="C171" s="1188" t="s">
        <v>59</v>
      </c>
      <c r="D171" s="1189"/>
      <c r="E171" s="1184"/>
      <c r="F171" s="1181" t="s">
        <v>28</v>
      </c>
      <c r="G171" s="1192"/>
      <c r="H171" s="1192"/>
      <c r="I171" s="1192"/>
      <c r="J171" s="1192"/>
      <c r="K171" s="1192"/>
      <c r="L171" s="1192"/>
      <c r="M171" s="1192"/>
      <c r="N171" s="1192"/>
      <c r="O171" s="1192"/>
      <c r="P171" s="1192"/>
      <c r="Q171" s="1182"/>
      <c r="R171" s="17"/>
      <c r="S171" s="17"/>
      <c r="T171" s="17"/>
      <c r="U171" s="17"/>
      <c r="V171" s="17"/>
      <c r="W171" s="17"/>
      <c r="X171" s="17"/>
      <c r="Y171" s="17"/>
      <c r="Z171" s="7"/>
      <c r="AA171" s="7"/>
    </row>
    <row r="172" spans="1:130" ht="16.149999999999999" customHeight="1" x14ac:dyDescent="0.25">
      <c r="A172" s="1201"/>
      <c r="B172" s="1205"/>
      <c r="C172" s="1190"/>
      <c r="D172" s="1191"/>
      <c r="E172" s="1185"/>
      <c r="F172" s="1181" t="s">
        <v>126</v>
      </c>
      <c r="G172" s="1182"/>
      <c r="H172" s="1181" t="s">
        <v>154</v>
      </c>
      <c r="I172" s="1182"/>
      <c r="J172" s="1181" t="s">
        <v>155</v>
      </c>
      <c r="K172" s="1182"/>
      <c r="L172" s="1181" t="s">
        <v>169</v>
      </c>
      <c r="M172" s="1182"/>
      <c r="N172" s="1181" t="s">
        <v>170</v>
      </c>
      <c r="O172" s="1182"/>
      <c r="P172" s="1181" t="s">
        <v>171</v>
      </c>
      <c r="Q172" s="1182"/>
      <c r="R172" s="17"/>
      <c r="S172" s="17"/>
      <c r="T172" s="17"/>
      <c r="U172" s="17"/>
      <c r="V172" s="17"/>
      <c r="W172" s="17"/>
      <c r="X172" s="17"/>
      <c r="Y172" s="17"/>
      <c r="Z172" s="7"/>
      <c r="AA172" s="7"/>
    </row>
    <row r="173" spans="1:130" ht="16.149999999999999" customHeight="1" x14ac:dyDescent="0.25">
      <c r="A173" s="1190"/>
      <c r="B173" s="1185"/>
      <c r="C173" s="82" t="s">
        <v>17</v>
      </c>
      <c r="D173" s="409" t="s">
        <v>18</v>
      </c>
      <c r="E173" s="410" t="s">
        <v>19</v>
      </c>
      <c r="F173" s="411" t="s">
        <v>18</v>
      </c>
      <c r="G173" s="410" t="s">
        <v>19</v>
      </c>
      <c r="H173" s="411" t="s">
        <v>18</v>
      </c>
      <c r="I173" s="410" t="s">
        <v>19</v>
      </c>
      <c r="J173" s="411" t="s">
        <v>18</v>
      </c>
      <c r="K173" s="424" t="s">
        <v>19</v>
      </c>
      <c r="L173" s="411" t="s">
        <v>18</v>
      </c>
      <c r="M173" s="410" t="s">
        <v>19</v>
      </c>
      <c r="N173" s="411" t="s">
        <v>18</v>
      </c>
      <c r="O173" s="410" t="s">
        <v>19</v>
      </c>
      <c r="P173" s="411" t="s">
        <v>18</v>
      </c>
      <c r="Q173" s="424" t="s">
        <v>19</v>
      </c>
      <c r="R173" s="17"/>
      <c r="S173" s="17"/>
      <c r="T173" s="17"/>
      <c r="U173" s="17"/>
      <c r="V173" s="17"/>
      <c r="W173" s="17"/>
      <c r="X173" s="17"/>
      <c r="Y173" s="17"/>
      <c r="Z173" s="7"/>
      <c r="AA173" s="7"/>
    </row>
    <row r="174" spans="1:130" ht="16.149999999999999" customHeight="1" x14ac:dyDescent="0.25">
      <c r="A174" s="1281" t="s">
        <v>172</v>
      </c>
      <c r="B174" s="1282"/>
      <c r="C174" s="253">
        <f>SUM(D174+E174)</f>
        <v>102</v>
      </c>
      <c r="D174" s="312">
        <f t="shared" ref="D174:E176" si="23">SUM(F174+H174+J174+L174+N174+P174)</f>
        <v>50</v>
      </c>
      <c r="E174" s="155">
        <f t="shared" si="23"/>
        <v>52</v>
      </c>
      <c r="F174" s="495">
        <f>SUM(ENERO:DICIEMBRE!F174)</f>
        <v>12</v>
      </c>
      <c r="G174" s="495">
        <f>SUM(ENERO:DICIEMBRE!G174)</f>
        <v>12</v>
      </c>
      <c r="H174" s="495">
        <f>SUM(ENERO:DICIEMBRE!H174)</f>
        <v>14</v>
      </c>
      <c r="I174" s="495">
        <f>SUM(ENERO:DICIEMBRE!I174)</f>
        <v>11</v>
      </c>
      <c r="J174" s="495">
        <f>SUM(ENERO:DICIEMBRE!J174)</f>
        <v>12</v>
      </c>
      <c r="K174" s="495">
        <f>SUM(ENERO:DICIEMBRE!K174)</f>
        <v>6</v>
      </c>
      <c r="L174" s="495">
        <f>SUM(ENERO:DICIEMBRE!L174)</f>
        <v>9</v>
      </c>
      <c r="M174" s="495">
        <f>SUM(ENERO:DICIEMBRE!M174)</f>
        <v>7</v>
      </c>
      <c r="N174" s="495">
        <f>SUM(ENERO:DICIEMBRE!N174)</f>
        <v>2</v>
      </c>
      <c r="O174" s="495">
        <f>SUM(ENERO:DICIEMBRE!O174)</f>
        <v>13</v>
      </c>
      <c r="P174" s="495">
        <f>SUM(ENERO:DICIEMBRE!P174)</f>
        <v>1</v>
      </c>
      <c r="Q174" s="495">
        <f>SUM(ENERO:DICIEMBRE!Q174)</f>
        <v>3</v>
      </c>
      <c r="R174" s="17"/>
      <c r="S174" s="17"/>
      <c r="T174" s="17"/>
      <c r="U174" s="17"/>
      <c r="V174" s="17"/>
      <c r="W174" s="17"/>
      <c r="X174" s="17"/>
      <c r="Y174" s="17"/>
      <c r="Z174" s="7"/>
      <c r="AA174" s="7"/>
    </row>
    <row r="175" spans="1:130" ht="16.149999999999999" customHeight="1" x14ac:dyDescent="0.25">
      <c r="A175" s="1283" t="s">
        <v>173</v>
      </c>
      <c r="B175" s="1284"/>
      <c r="C175" s="321">
        <f>SUM(D175+E175)</f>
        <v>1204</v>
      </c>
      <c r="D175" s="322">
        <f t="shared" si="23"/>
        <v>636</v>
      </c>
      <c r="E175" s="415">
        <f t="shared" si="23"/>
        <v>568</v>
      </c>
      <c r="F175" s="495">
        <f>SUM(ENERO:DICIEMBRE!F175)</f>
        <v>165</v>
      </c>
      <c r="G175" s="495">
        <f>SUM(ENERO:DICIEMBRE!G175)</f>
        <v>116</v>
      </c>
      <c r="H175" s="495">
        <f>SUM(ENERO:DICIEMBRE!H175)</f>
        <v>159</v>
      </c>
      <c r="I175" s="495">
        <f>SUM(ENERO:DICIEMBRE!I175)</f>
        <v>120</v>
      </c>
      <c r="J175" s="495">
        <f>SUM(ENERO:DICIEMBRE!J175)</f>
        <v>122</v>
      </c>
      <c r="K175" s="495">
        <f>SUM(ENERO:DICIEMBRE!K175)</f>
        <v>126</v>
      </c>
      <c r="L175" s="495">
        <f>SUM(ENERO:DICIEMBRE!L175)</f>
        <v>104</v>
      </c>
      <c r="M175" s="495">
        <f>SUM(ENERO:DICIEMBRE!M175)</f>
        <v>93</v>
      </c>
      <c r="N175" s="495">
        <f>SUM(ENERO:DICIEMBRE!N175)</f>
        <v>67</v>
      </c>
      <c r="O175" s="495">
        <f>SUM(ENERO:DICIEMBRE!O175)</f>
        <v>66</v>
      </c>
      <c r="P175" s="495">
        <f>SUM(ENERO:DICIEMBRE!P175)</f>
        <v>19</v>
      </c>
      <c r="Q175" s="495">
        <f>SUM(ENERO:DICIEMBRE!Q175)</f>
        <v>47</v>
      </c>
      <c r="R175" s="17"/>
      <c r="S175" s="17"/>
      <c r="T175" s="17"/>
      <c r="U175" s="17"/>
      <c r="V175" s="17"/>
      <c r="W175" s="17"/>
      <c r="X175" s="17"/>
      <c r="Y175" s="17"/>
      <c r="Z175" s="7"/>
      <c r="AA175" s="7"/>
    </row>
    <row r="176" spans="1:130" ht="16.149999999999999" customHeight="1" x14ac:dyDescent="0.25">
      <c r="A176" s="1285" t="s">
        <v>174</v>
      </c>
      <c r="B176" s="1286"/>
      <c r="C176" s="425">
        <f>SUM(D176+E176)</f>
        <v>295</v>
      </c>
      <c r="D176" s="324">
        <f t="shared" si="23"/>
        <v>138</v>
      </c>
      <c r="E176" s="162">
        <f t="shared" si="23"/>
        <v>157</v>
      </c>
      <c r="F176" s="495">
        <f>SUM(ENERO:DICIEMBRE!F176)</f>
        <v>20</v>
      </c>
      <c r="G176" s="495">
        <f>SUM(ENERO:DICIEMBRE!G176)</f>
        <v>25</v>
      </c>
      <c r="H176" s="495">
        <f>SUM(ENERO:DICIEMBRE!H176)</f>
        <v>28</v>
      </c>
      <c r="I176" s="495">
        <f>SUM(ENERO:DICIEMBRE!I176)</f>
        <v>26</v>
      </c>
      <c r="J176" s="495">
        <f>SUM(ENERO:DICIEMBRE!J176)</f>
        <v>28</v>
      </c>
      <c r="K176" s="495">
        <f>SUM(ENERO:DICIEMBRE!K176)</f>
        <v>27</v>
      </c>
      <c r="L176" s="495">
        <f>SUM(ENERO:DICIEMBRE!L176)</f>
        <v>32</v>
      </c>
      <c r="M176" s="495">
        <f>SUM(ENERO:DICIEMBRE!M176)</f>
        <v>27</v>
      </c>
      <c r="N176" s="495">
        <f>SUM(ENERO:DICIEMBRE!N176)</f>
        <v>14</v>
      </c>
      <c r="O176" s="495">
        <f>SUM(ENERO:DICIEMBRE!O176)</f>
        <v>31</v>
      </c>
      <c r="P176" s="495">
        <f>SUM(ENERO:DICIEMBRE!P176)</f>
        <v>16</v>
      </c>
      <c r="Q176" s="495">
        <f>SUM(ENERO:DICIEMBRE!Q176)</f>
        <v>21</v>
      </c>
      <c r="R176" s="17"/>
      <c r="S176" s="17"/>
      <c r="T176" s="17"/>
      <c r="U176" s="17"/>
      <c r="V176" s="17"/>
      <c r="W176" s="17"/>
      <c r="X176" s="17"/>
      <c r="Y176" s="17"/>
      <c r="Z176" s="7"/>
      <c r="AA176" s="7"/>
    </row>
    <row r="177" spans="1:130" ht="16.149999999999999" customHeight="1" x14ac:dyDescent="0.25">
      <c r="A177" s="1181" t="s">
        <v>59</v>
      </c>
      <c r="B177" s="1182"/>
      <c r="C177" s="169">
        <f t="shared" ref="C177:K177" si="24">SUM(C174:C176)</f>
        <v>1601</v>
      </c>
      <c r="D177" s="426">
        <f t="shared" si="24"/>
        <v>824</v>
      </c>
      <c r="E177" s="165">
        <f t="shared" si="24"/>
        <v>777</v>
      </c>
      <c r="F177" s="169">
        <f t="shared" si="24"/>
        <v>197</v>
      </c>
      <c r="G177" s="165">
        <f t="shared" si="24"/>
        <v>153</v>
      </c>
      <c r="H177" s="427">
        <f t="shared" si="24"/>
        <v>201</v>
      </c>
      <c r="I177" s="171">
        <f t="shared" si="24"/>
        <v>157</v>
      </c>
      <c r="J177" s="169">
        <f t="shared" si="24"/>
        <v>162</v>
      </c>
      <c r="K177" s="165">
        <f t="shared" si="24"/>
        <v>159</v>
      </c>
      <c r="L177" s="169">
        <f t="shared" ref="L177:Q177" si="25">SUM(L174:L176)</f>
        <v>145</v>
      </c>
      <c r="M177" s="165">
        <f t="shared" si="25"/>
        <v>127</v>
      </c>
      <c r="N177" s="427">
        <f t="shared" si="25"/>
        <v>83</v>
      </c>
      <c r="O177" s="171">
        <f t="shared" si="25"/>
        <v>110</v>
      </c>
      <c r="P177" s="169">
        <f t="shared" si="25"/>
        <v>36</v>
      </c>
      <c r="Q177" s="165">
        <f t="shared" si="25"/>
        <v>71</v>
      </c>
      <c r="R177" s="17"/>
      <c r="S177" s="17"/>
      <c r="T177" s="17"/>
      <c r="U177" s="17"/>
      <c r="V177" s="17"/>
      <c r="W177" s="17"/>
      <c r="X177" s="17"/>
      <c r="Y177" s="17"/>
      <c r="Z177" s="7"/>
      <c r="AA177" s="7"/>
    </row>
    <row r="178" spans="1:130" ht="16.149999999999999" customHeight="1" x14ac:dyDescent="0.25">
      <c r="A178" s="12" t="s">
        <v>175</v>
      </c>
      <c r="M178" s="428"/>
      <c r="N178" s="428"/>
      <c r="O178" s="428"/>
      <c r="P178" s="428"/>
    </row>
    <row r="179" spans="1:130" ht="31.15" customHeight="1" x14ac:dyDescent="0.25">
      <c r="A179" s="429" t="s">
        <v>176</v>
      </c>
      <c r="B179" s="430"/>
      <c r="C179" s="430"/>
      <c r="D179" s="430"/>
      <c r="E179" s="430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</row>
    <row r="180" spans="1:130" ht="16.149999999999999" customHeight="1" x14ac:dyDescent="0.25">
      <c r="A180" s="1267" t="s">
        <v>177</v>
      </c>
      <c r="B180" s="1193"/>
      <c r="C180" s="1289" t="s">
        <v>101</v>
      </c>
      <c r="D180" s="1290"/>
      <c r="E180" s="1291"/>
      <c r="F180" s="1295" t="s">
        <v>28</v>
      </c>
      <c r="G180" s="1296"/>
      <c r="H180" s="1296"/>
      <c r="I180" s="1296"/>
      <c r="J180" s="1296"/>
      <c r="K180" s="1296"/>
      <c r="L180" s="1296"/>
      <c r="M180" s="1296"/>
      <c r="N180" s="1296"/>
      <c r="O180" s="1296"/>
      <c r="P180" s="1296"/>
      <c r="Q180" s="1297"/>
    </row>
    <row r="181" spans="1:130" ht="16.149999999999999" customHeight="1" x14ac:dyDescent="0.25">
      <c r="A181" s="1288"/>
      <c r="B181" s="1194"/>
      <c r="C181" s="1292"/>
      <c r="D181" s="1293"/>
      <c r="E181" s="1294"/>
      <c r="F181" s="1298" t="s">
        <v>102</v>
      </c>
      <c r="G181" s="1299"/>
      <c r="H181" s="1298" t="s">
        <v>103</v>
      </c>
      <c r="I181" s="1299"/>
      <c r="J181" s="1298" t="s">
        <v>104</v>
      </c>
      <c r="K181" s="1299"/>
      <c r="L181" s="1298" t="s">
        <v>105</v>
      </c>
      <c r="M181" s="1299"/>
      <c r="N181" s="1298" t="s">
        <v>106</v>
      </c>
      <c r="O181" s="1299"/>
      <c r="P181" s="1300" t="s">
        <v>107</v>
      </c>
      <c r="Q181" s="1301"/>
    </row>
    <row r="182" spans="1:130" ht="16.149999999999999" customHeight="1" x14ac:dyDescent="0.25">
      <c r="A182" s="1268"/>
      <c r="B182" s="1195"/>
      <c r="C182" s="30" t="s">
        <v>17</v>
      </c>
      <c r="D182" s="83" t="s">
        <v>18</v>
      </c>
      <c r="E182" s="32" t="s">
        <v>19</v>
      </c>
      <c r="F182" s="31" t="s">
        <v>18</v>
      </c>
      <c r="G182" s="34" t="s">
        <v>19</v>
      </c>
      <c r="H182" s="31" t="s">
        <v>18</v>
      </c>
      <c r="I182" s="34" t="s">
        <v>19</v>
      </c>
      <c r="J182" s="31" t="s">
        <v>18</v>
      </c>
      <c r="K182" s="34" t="s">
        <v>19</v>
      </c>
      <c r="L182" s="31" t="s">
        <v>18</v>
      </c>
      <c r="M182" s="34" t="s">
        <v>19</v>
      </c>
      <c r="N182" s="31" t="s">
        <v>18</v>
      </c>
      <c r="O182" s="34" t="s">
        <v>19</v>
      </c>
      <c r="P182" s="31" t="s">
        <v>18</v>
      </c>
      <c r="Q182" s="34" t="s">
        <v>19</v>
      </c>
      <c r="R182" s="431"/>
    </row>
    <row r="183" spans="1:130" ht="16.149999999999999" customHeight="1" x14ac:dyDescent="0.25">
      <c r="A183" s="1302" t="s">
        <v>178</v>
      </c>
      <c r="B183" s="1303"/>
      <c r="C183" s="47">
        <f>SUM(D183+E183)</f>
        <v>0</v>
      </c>
      <c r="D183" s="103">
        <f t="shared" ref="D183:E185" si="26">SUM(F183+H183+J183+L183+N183+P183)</f>
        <v>0</v>
      </c>
      <c r="E183" s="181">
        <f t="shared" si="26"/>
        <v>0</v>
      </c>
      <c r="F183" s="52"/>
      <c r="G183" s="51"/>
      <c r="H183" s="52"/>
      <c r="I183" s="51"/>
      <c r="J183" s="52"/>
      <c r="K183" s="51"/>
      <c r="L183" s="52"/>
      <c r="M183" s="51"/>
      <c r="N183" s="52"/>
      <c r="O183" s="51"/>
      <c r="P183" s="52"/>
      <c r="Q183" s="51"/>
    </row>
    <row r="184" spans="1:130" ht="16.149999999999999" customHeight="1" x14ac:dyDescent="0.25">
      <c r="A184" s="1304" t="s">
        <v>179</v>
      </c>
      <c r="B184" s="1305"/>
      <c r="C184" s="110">
        <f>SUM(D184+E184)</f>
        <v>0</v>
      </c>
      <c r="D184" s="111">
        <f t="shared" si="26"/>
        <v>0</v>
      </c>
      <c r="E184" s="432">
        <f t="shared" si="26"/>
        <v>0</v>
      </c>
      <c r="F184" s="187"/>
      <c r="G184" s="105"/>
      <c r="H184" s="187"/>
      <c r="I184" s="105"/>
      <c r="J184" s="187"/>
      <c r="K184" s="105"/>
      <c r="L184" s="187"/>
      <c r="M184" s="105"/>
      <c r="N184" s="187"/>
      <c r="O184" s="105"/>
      <c r="P184" s="187"/>
      <c r="Q184" s="105"/>
    </row>
    <row r="185" spans="1:130" ht="16.149999999999999" customHeight="1" x14ac:dyDescent="0.25">
      <c r="A185" s="1285" t="s">
        <v>180</v>
      </c>
      <c r="B185" s="1286"/>
      <c r="C185" s="54">
        <f>SUM(D185+E185)</f>
        <v>0</v>
      </c>
      <c r="D185" s="114">
        <f t="shared" si="26"/>
        <v>0</v>
      </c>
      <c r="E185" s="201">
        <f t="shared" si="26"/>
        <v>0</v>
      </c>
      <c r="F185" s="262">
        <f t="shared" ref="F185:Q185" si="27">SUM(F183:F184)</f>
        <v>0</v>
      </c>
      <c r="G185" s="325">
        <f t="shared" si="27"/>
        <v>0</v>
      </c>
      <c r="H185" s="262">
        <f t="shared" si="27"/>
        <v>0</v>
      </c>
      <c r="I185" s="325">
        <f t="shared" si="27"/>
        <v>0</v>
      </c>
      <c r="J185" s="262">
        <f t="shared" si="27"/>
        <v>0</v>
      </c>
      <c r="K185" s="325">
        <f t="shared" si="27"/>
        <v>0</v>
      </c>
      <c r="L185" s="262">
        <f t="shared" si="27"/>
        <v>0</v>
      </c>
      <c r="M185" s="325">
        <f t="shared" si="27"/>
        <v>0</v>
      </c>
      <c r="N185" s="262">
        <f t="shared" si="27"/>
        <v>0</v>
      </c>
      <c r="O185" s="325">
        <f t="shared" si="27"/>
        <v>0</v>
      </c>
      <c r="P185" s="262">
        <f t="shared" si="27"/>
        <v>0</v>
      </c>
      <c r="Q185" s="325">
        <f t="shared" si="27"/>
        <v>0</v>
      </c>
    </row>
    <row r="186" spans="1:130" ht="31.15" customHeight="1" x14ac:dyDescent="0.25">
      <c r="A186" s="429" t="s">
        <v>181</v>
      </c>
      <c r="B186" s="429"/>
      <c r="C186" s="429"/>
      <c r="D186" s="429"/>
      <c r="E186" s="429"/>
      <c r="F186" s="429"/>
      <c r="G186" s="429"/>
      <c r="H186" s="429"/>
      <c r="I186" s="17"/>
      <c r="J186" s="17"/>
      <c r="K186" s="17"/>
      <c r="L186" s="17"/>
      <c r="M186" s="17"/>
      <c r="N186" s="17"/>
      <c r="O186" s="17"/>
      <c r="P186" s="17"/>
      <c r="Q186" s="1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149999999999999" customHeight="1" x14ac:dyDescent="0.25">
      <c r="A187" s="1306" t="s">
        <v>182</v>
      </c>
      <c r="B187" s="1307"/>
      <c r="C187" s="1312" t="s">
        <v>59</v>
      </c>
      <c r="D187" s="1313"/>
      <c r="E187" s="1314"/>
      <c r="F187" s="1318" t="s">
        <v>28</v>
      </c>
      <c r="G187" s="1319"/>
      <c r="H187" s="1319"/>
      <c r="I187" s="1319"/>
      <c r="J187" s="1319"/>
      <c r="K187" s="1319"/>
      <c r="L187" s="1319"/>
      <c r="M187" s="1319"/>
      <c r="N187" s="1319"/>
      <c r="O187" s="1319"/>
      <c r="P187" s="1319"/>
      <c r="Q187" s="1319"/>
      <c r="R187" s="1319"/>
      <c r="S187" s="1320"/>
    </row>
    <row r="188" spans="1:130" ht="16.149999999999999" customHeight="1" x14ac:dyDescent="0.25">
      <c r="A188" s="1308"/>
      <c r="B188" s="1309"/>
      <c r="C188" s="1315"/>
      <c r="D188" s="1316"/>
      <c r="E188" s="1317"/>
      <c r="F188" s="1202" t="s">
        <v>183</v>
      </c>
      <c r="G188" s="1206"/>
      <c r="H188" s="1310" t="s">
        <v>184</v>
      </c>
      <c r="I188" s="1311"/>
      <c r="J188" s="1310" t="s">
        <v>185</v>
      </c>
      <c r="K188" s="1311"/>
      <c r="L188" s="1310" t="s">
        <v>186</v>
      </c>
      <c r="M188" s="1311"/>
      <c r="N188" s="1310" t="s">
        <v>187</v>
      </c>
      <c r="O188" s="1311"/>
      <c r="P188" s="1310" t="s">
        <v>188</v>
      </c>
      <c r="Q188" s="1311"/>
      <c r="R188" s="1310" t="s">
        <v>189</v>
      </c>
      <c r="S188" s="1311"/>
    </row>
    <row r="189" spans="1:130" ht="16.149999999999999" customHeight="1" x14ac:dyDescent="0.25">
      <c r="A189" s="1310"/>
      <c r="B189" s="1311"/>
      <c r="C189" s="433" t="s">
        <v>190</v>
      </c>
      <c r="D189" s="434" t="s">
        <v>18</v>
      </c>
      <c r="E189" s="435" t="s">
        <v>19</v>
      </c>
      <c r="F189" s="436" t="s">
        <v>18</v>
      </c>
      <c r="G189" s="437" t="s">
        <v>19</v>
      </c>
      <c r="H189" s="436" t="s">
        <v>18</v>
      </c>
      <c r="I189" s="437" t="s">
        <v>19</v>
      </c>
      <c r="J189" s="436" t="s">
        <v>18</v>
      </c>
      <c r="K189" s="437" t="s">
        <v>19</v>
      </c>
      <c r="L189" s="436" t="s">
        <v>18</v>
      </c>
      <c r="M189" s="437" t="s">
        <v>19</v>
      </c>
      <c r="N189" s="436" t="s">
        <v>18</v>
      </c>
      <c r="O189" s="437" t="s">
        <v>19</v>
      </c>
      <c r="P189" s="436" t="s">
        <v>18</v>
      </c>
      <c r="Q189" s="437" t="s">
        <v>19</v>
      </c>
      <c r="R189" s="436" t="s">
        <v>18</v>
      </c>
      <c r="S189" s="437" t="s">
        <v>19</v>
      </c>
    </row>
    <row r="190" spans="1:130" ht="16.149999999999999" customHeight="1" x14ac:dyDescent="0.25">
      <c r="A190" s="1321" t="s">
        <v>191</v>
      </c>
      <c r="B190" s="438" t="s">
        <v>114</v>
      </c>
      <c r="C190" s="439">
        <f>SUM(D190+E190)</f>
        <v>0</v>
      </c>
      <c r="D190" s="440">
        <f>SUM(F190+H190+J190+L190+N190+P190+R190)</f>
        <v>0</v>
      </c>
      <c r="E190" s="441">
        <f>SUM(G190+I190+K190+M190+O190+Q190+S190)</f>
        <v>0</v>
      </c>
      <c r="F190" s="442"/>
      <c r="G190" s="443"/>
      <c r="H190" s="442"/>
      <c r="I190" s="443"/>
      <c r="J190" s="442"/>
      <c r="K190" s="443"/>
      <c r="L190" s="442"/>
      <c r="M190" s="443"/>
      <c r="N190" s="442"/>
      <c r="O190" s="443"/>
      <c r="P190" s="442"/>
      <c r="Q190" s="444"/>
      <c r="R190" s="442"/>
      <c r="S190" s="444"/>
    </row>
    <row r="191" spans="1:130" ht="16.149999999999999" customHeight="1" x14ac:dyDescent="0.25">
      <c r="A191" s="1322"/>
      <c r="B191" s="445" t="s">
        <v>192</v>
      </c>
      <c r="C191" s="446">
        <f>SUM(D191+E191)</f>
        <v>0</v>
      </c>
      <c r="D191" s="447">
        <f>SUM(F191+H191+J191+L191+N191+P191+R191)</f>
        <v>0</v>
      </c>
      <c r="E191" s="448">
        <f>SUM(G191+I191+K191+M191+O191+Q191+S191)</f>
        <v>0</v>
      </c>
      <c r="F191" s="449"/>
      <c r="G191" s="450"/>
      <c r="H191" s="449"/>
      <c r="I191" s="450"/>
      <c r="J191" s="449"/>
      <c r="K191" s="450"/>
      <c r="L191" s="449"/>
      <c r="M191" s="450"/>
      <c r="N191" s="449"/>
      <c r="O191" s="450"/>
      <c r="P191" s="449"/>
      <c r="Q191" s="451"/>
      <c r="R191" s="449"/>
      <c r="S191" s="451"/>
    </row>
    <row r="192" spans="1:130" ht="16.149999999999999" customHeight="1" x14ac:dyDescent="0.25">
      <c r="A192" s="1323" t="s">
        <v>193</v>
      </c>
      <c r="B192" s="1324"/>
      <c r="C192" s="452">
        <f>SUM(C190+C191)</f>
        <v>0</v>
      </c>
      <c r="D192" s="453">
        <f>SUM(D190+D191)</f>
        <v>0</v>
      </c>
      <c r="E192" s="454">
        <f>SUM(E190+E191)</f>
        <v>0</v>
      </c>
      <c r="F192" s="452">
        <f>SUM(F190+F191)</f>
        <v>0</v>
      </c>
      <c r="G192" s="455">
        <f t="shared" ref="G192:Q192" si="28">SUM(G190+G191)</f>
        <v>0</v>
      </c>
      <c r="H192" s="452">
        <f t="shared" si="28"/>
        <v>0</v>
      </c>
      <c r="I192" s="455">
        <f t="shared" si="28"/>
        <v>0</v>
      </c>
      <c r="J192" s="452">
        <f t="shared" si="28"/>
        <v>0</v>
      </c>
      <c r="K192" s="455">
        <f t="shared" si="28"/>
        <v>0</v>
      </c>
      <c r="L192" s="452">
        <f t="shared" si="28"/>
        <v>0</v>
      </c>
      <c r="M192" s="455">
        <f t="shared" si="28"/>
        <v>0</v>
      </c>
      <c r="N192" s="452">
        <f t="shared" si="28"/>
        <v>0</v>
      </c>
      <c r="O192" s="455">
        <f t="shared" si="28"/>
        <v>0</v>
      </c>
      <c r="P192" s="452">
        <f t="shared" si="28"/>
        <v>0</v>
      </c>
      <c r="Q192" s="455">
        <f t="shared" si="28"/>
        <v>0</v>
      </c>
      <c r="R192" s="452">
        <f>SUM(R190+R191)</f>
        <v>0</v>
      </c>
      <c r="S192" s="455">
        <f>SUM(S190+S191)</f>
        <v>0</v>
      </c>
    </row>
    <row r="193" spans="1:130" ht="24" customHeight="1" x14ac:dyDescent="0.25">
      <c r="A193" s="429" t="s">
        <v>194</v>
      </c>
      <c r="B193" s="429"/>
      <c r="C193" s="429"/>
      <c r="D193" s="429"/>
      <c r="E193" s="429"/>
      <c r="F193" s="429"/>
      <c r="I193" s="369"/>
      <c r="J193" s="369"/>
      <c r="K193" s="369"/>
      <c r="L193" s="369"/>
      <c r="M193" s="369"/>
      <c r="N193" s="369"/>
      <c r="O193" s="369"/>
      <c r="P193" s="369"/>
      <c r="Q193" s="369"/>
    </row>
    <row r="194" spans="1:130" x14ac:dyDescent="0.25">
      <c r="A194" s="1325" t="s">
        <v>195</v>
      </c>
      <c r="B194" s="1326"/>
      <c r="C194" s="1331" t="s">
        <v>59</v>
      </c>
      <c r="D194" s="1332"/>
      <c r="E194" s="1333"/>
      <c r="F194" s="1337" t="s">
        <v>28</v>
      </c>
      <c r="G194" s="1338"/>
      <c r="H194" s="1338"/>
      <c r="I194" s="1338"/>
      <c r="J194" s="1338"/>
      <c r="K194" s="1338"/>
      <c r="L194" s="1338"/>
      <c r="M194" s="1338"/>
      <c r="N194" s="1338"/>
      <c r="O194" s="1339"/>
      <c r="P194" s="1325" t="s">
        <v>196</v>
      </c>
      <c r="Q194" s="1326"/>
      <c r="R194" s="1340" t="s">
        <v>197</v>
      </c>
      <c r="S194" s="1326"/>
      <c r="T194" s="1337" t="s">
        <v>198</v>
      </c>
      <c r="U194" s="1338"/>
      <c r="V194" s="1338"/>
      <c r="W194" s="1339"/>
    </row>
    <row r="195" spans="1:130" ht="15.75" customHeight="1" x14ac:dyDescent="0.25">
      <c r="A195" s="1327"/>
      <c r="B195" s="1328"/>
      <c r="C195" s="1334"/>
      <c r="D195" s="1335"/>
      <c r="E195" s="1336"/>
      <c r="F195" s="1350" t="s">
        <v>30</v>
      </c>
      <c r="G195" s="1350"/>
      <c r="H195" s="1350" t="s">
        <v>31</v>
      </c>
      <c r="I195" s="1350"/>
      <c r="J195" s="1350" t="s">
        <v>119</v>
      </c>
      <c r="K195" s="1350"/>
      <c r="L195" s="1350" t="s">
        <v>199</v>
      </c>
      <c r="M195" s="1350"/>
      <c r="N195" s="1350" t="s">
        <v>200</v>
      </c>
      <c r="O195" s="1350"/>
      <c r="P195" s="1329"/>
      <c r="Q195" s="1330"/>
      <c r="R195" s="1341"/>
      <c r="S195" s="1330"/>
      <c r="T195" s="1351" t="s">
        <v>201</v>
      </c>
      <c r="U195" s="1353" t="s">
        <v>202</v>
      </c>
      <c r="V195" s="1351" t="s">
        <v>203</v>
      </c>
      <c r="W195" s="1351" t="s">
        <v>204</v>
      </c>
    </row>
    <row r="196" spans="1:130" s="462" customFormat="1" ht="30.75" customHeight="1" x14ac:dyDescent="0.25">
      <c r="A196" s="1329"/>
      <c r="B196" s="1330"/>
      <c r="C196" s="456" t="s">
        <v>190</v>
      </c>
      <c r="D196" s="457" t="s">
        <v>18</v>
      </c>
      <c r="E196" s="458" t="s">
        <v>19</v>
      </c>
      <c r="F196" s="459" t="s">
        <v>18</v>
      </c>
      <c r="G196" s="460" t="s">
        <v>19</v>
      </c>
      <c r="H196" s="459" t="s">
        <v>18</v>
      </c>
      <c r="I196" s="460" t="s">
        <v>19</v>
      </c>
      <c r="J196" s="459" t="s">
        <v>18</v>
      </c>
      <c r="K196" s="460" t="s">
        <v>19</v>
      </c>
      <c r="L196" s="459" t="s">
        <v>18</v>
      </c>
      <c r="M196" s="460" t="s">
        <v>19</v>
      </c>
      <c r="N196" s="459" t="s">
        <v>18</v>
      </c>
      <c r="O196" s="460" t="s">
        <v>19</v>
      </c>
      <c r="P196" s="459" t="s">
        <v>18</v>
      </c>
      <c r="Q196" s="460" t="s">
        <v>19</v>
      </c>
      <c r="R196" s="461" t="s">
        <v>18</v>
      </c>
      <c r="S196" s="460" t="s">
        <v>19</v>
      </c>
      <c r="T196" s="1352"/>
      <c r="U196" s="1354"/>
      <c r="V196" s="1352"/>
      <c r="W196" s="135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</row>
    <row r="197" spans="1:130" ht="21.75" customHeight="1" x14ac:dyDescent="0.25">
      <c r="A197" s="1344" t="s">
        <v>205</v>
      </c>
      <c r="B197" s="1345"/>
      <c r="C197" s="463">
        <f>SUM(D197+E197)</f>
        <v>0</v>
      </c>
      <c r="D197" s="464">
        <f>SUM(F197+H197+J197+L197+N197)</f>
        <v>0</v>
      </c>
      <c r="E197" s="465">
        <f>SUM(G197+I197+K197+M197+O197)</f>
        <v>0</v>
      </c>
      <c r="F197" s="466"/>
      <c r="G197" s="467"/>
      <c r="H197" s="466"/>
      <c r="I197" s="467"/>
      <c r="J197" s="466"/>
      <c r="K197" s="467"/>
      <c r="L197" s="466"/>
      <c r="M197" s="467"/>
      <c r="N197" s="466"/>
      <c r="O197" s="467"/>
      <c r="P197" s="466"/>
      <c r="Q197" s="468"/>
      <c r="R197" s="467"/>
      <c r="S197" s="468"/>
      <c r="T197" s="469"/>
      <c r="U197" s="468"/>
      <c r="V197" s="469"/>
      <c r="W197" s="469"/>
      <c r="X197" s="93"/>
      <c r="CG197" s="10">
        <v>0</v>
      </c>
      <c r="CH197" s="10">
        <v>0</v>
      </c>
      <c r="CI197" s="10">
        <v>0</v>
      </c>
      <c r="CJ197" s="10">
        <v>0</v>
      </c>
      <c r="CK197" s="10">
        <v>0</v>
      </c>
    </row>
    <row r="198" spans="1:130" ht="28.5" customHeight="1" x14ac:dyDescent="0.25">
      <c r="A198" s="429" t="s">
        <v>206</v>
      </c>
      <c r="B198" s="429"/>
      <c r="C198" s="429"/>
    </row>
    <row r="199" spans="1:130" x14ac:dyDescent="0.25">
      <c r="A199" s="1325" t="s">
        <v>195</v>
      </c>
      <c r="B199" s="1326"/>
      <c r="C199" s="1269" t="s">
        <v>32</v>
      </c>
      <c r="D199" s="1271"/>
    </row>
    <row r="200" spans="1:130" ht="23.25" customHeight="1" x14ac:dyDescent="0.25">
      <c r="A200" s="1329"/>
      <c r="B200" s="1330"/>
      <c r="C200" s="459" t="s">
        <v>18</v>
      </c>
      <c r="D200" s="460" t="s">
        <v>19</v>
      </c>
    </row>
    <row r="201" spans="1:130" ht="22.5" customHeight="1" x14ac:dyDescent="0.25">
      <c r="A201" s="1346" t="s">
        <v>207</v>
      </c>
      <c r="B201" s="1347"/>
      <c r="C201" s="470"/>
      <c r="D201" s="471"/>
    </row>
    <row r="202" spans="1:130" ht="24" customHeight="1" x14ac:dyDescent="0.25">
      <c r="A202" s="1348" t="s">
        <v>208</v>
      </c>
      <c r="B202" s="1349"/>
      <c r="C202" s="472"/>
      <c r="D202" s="473"/>
    </row>
    <row r="203" spans="1:130" ht="27.75" customHeight="1" x14ac:dyDescent="0.25">
      <c r="A203" s="1348" t="s">
        <v>209</v>
      </c>
      <c r="B203" s="1349"/>
      <c r="C203" s="472"/>
      <c r="D203" s="473"/>
    </row>
    <row r="204" spans="1:130" ht="27.75" customHeight="1" x14ac:dyDescent="0.25">
      <c r="A204" s="1342" t="s">
        <v>210</v>
      </c>
      <c r="B204" s="1343"/>
      <c r="C204" s="474"/>
      <c r="D204" s="475"/>
    </row>
    <row r="250" spans="1:130" s="476" customFormat="1" hidden="1" x14ac:dyDescent="0.25">
      <c r="A250" s="476">
        <f>SUM(F12:Y14,F20:R38,F43:Q46,F52:I54,F59:O63,C69:C72,C75:E75,C78:E81,F86:I90,F96:Q103,F108:AA137,F139:AA148,F154:AM159,F164:O169,F174:Q176,F183:Q184,F190:S191,F197:W197,C201:D204)</f>
        <v>1601</v>
      </c>
      <c r="B250" s="476">
        <f>SUM(DF13:DY13,CG20:CN204)</f>
        <v>0</v>
      </c>
      <c r="BA250" s="477"/>
      <c r="BB250" s="477"/>
      <c r="BC250" s="477"/>
      <c r="BD250" s="477"/>
      <c r="BE250" s="477"/>
      <c r="BF250" s="477"/>
      <c r="BG250" s="477"/>
      <c r="BH250" s="477"/>
      <c r="BI250" s="477"/>
      <c r="BJ250" s="477"/>
      <c r="BK250" s="477"/>
      <c r="BL250" s="477"/>
      <c r="BM250" s="477"/>
      <c r="BN250" s="477"/>
      <c r="BO250" s="477"/>
      <c r="BP250" s="477"/>
      <c r="BQ250" s="477"/>
      <c r="BR250" s="477"/>
      <c r="BS250" s="477"/>
      <c r="BT250" s="477"/>
      <c r="BU250" s="477"/>
      <c r="BV250" s="477"/>
      <c r="BW250" s="477"/>
      <c r="BX250" s="477"/>
      <c r="BY250" s="477"/>
      <c r="BZ250" s="477"/>
      <c r="CA250" s="477"/>
      <c r="CB250" s="477"/>
      <c r="CC250" s="477"/>
      <c r="CD250" s="477"/>
      <c r="CE250" s="477"/>
      <c r="CF250" s="477"/>
      <c r="CG250" s="477"/>
      <c r="CH250" s="477"/>
      <c r="CI250" s="477"/>
      <c r="CJ250" s="477"/>
      <c r="CK250" s="477"/>
      <c r="CL250" s="477"/>
      <c r="CM250" s="477"/>
      <c r="CN250" s="477"/>
      <c r="CO250" s="477"/>
      <c r="CP250" s="477"/>
      <c r="CQ250" s="477"/>
      <c r="CR250" s="477"/>
      <c r="CS250" s="477"/>
      <c r="CT250" s="477"/>
      <c r="CU250" s="477"/>
      <c r="CV250" s="477"/>
      <c r="CW250" s="477"/>
      <c r="CX250" s="477"/>
      <c r="CY250" s="477"/>
      <c r="CZ250" s="477"/>
      <c r="DA250" s="477"/>
      <c r="DB250" s="477"/>
      <c r="DC250" s="477"/>
      <c r="DD250" s="477"/>
      <c r="DE250" s="477"/>
      <c r="DF250" s="477"/>
      <c r="DG250" s="477"/>
      <c r="DH250" s="477"/>
      <c r="DI250" s="477"/>
      <c r="DJ250" s="477"/>
      <c r="DK250" s="477"/>
      <c r="DL250" s="477"/>
      <c r="DM250" s="477"/>
      <c r="DN250" s="477"/>
      <c r="DO250" s="477"/>
      <c r="DP250" s="477"/>
      <c r="DQ250" s="477"/>
      <c r="DR250" s="477"/>
      <c r="DS250" s="477"/>
      <c r="DT250" s="477"/>
      <c r="DU250" s="477"/>
      <c r="DV250" s="477"/>
      <c r="DW250" s="477"/>
      <c r="DX250" s="477"/>
      <c r="DY250" s="477"/>
      <c r="DZ250" s="477"/>
    </row>
  </sheetData>
  <mergeCells count="224">
    <mergeCell ref="T194:W194"/>
    <mergeCell ref="F195:G195"/>
    <mergeCell ref="H195:I195"/>
    <mergeCell ref="J195:K195"/>
    <mergeCell ref="L195:M195"/>
    <mergeCell ref="N195:O195"/>
    <mergeCell ref="T195:T196"/>
    <mergeCell ref="U195:U196"/>
    <mergeCell ref="V195:V196"/>
    <mergeCell ref="W195:W196"/>
    <mergeCell ref="A190:A191"/>
    <mergeCell ref="A192:B192"/>
    <mergeCell ref="A194:B196"/>
    <mergeCell ref="C194:E195"/>
    <mergeCell ref="F194:O194"/>
    <mergeCell ref="P194:Q195"/>
    <mergeCell ref="R194:S195"/>
    <mergeCell ref="A204:B204"/>
    <mergeCell ref="A197:B197"/>
    <mergeCell ref="A199:B200"/>
    <mergeCell ref="C199:D199"/>
    <mergeCell ref="A201:B201"/>
    <mergeCell ref="A202:B202"/>
    <mergeCell ref="A203:B203"/>
    <mergeCell ref="A183:B183"/>
    <mergeCell ref="A184:B184"/>
    <mergeCell ref="A185:B185"/>
    <mergeCell ref="A187:B189"/>
    <mergeCell ref="C187:E188"/>
    <mergeCell ref="F187:S187"/>
    <mergeCell ref="F188:G188"/>
    <mergeCell ref="H188:I188"/>
    <mergeCell ref="J188:K188"/>
    <mergeCell ref="L188:M188"/>
    <mergeCell ref="N188:O188"/>
    <mergeCell ref="P188:Q188"/>
    <mergeCell ref="R188:S188"/>
    <mergeCell ref="A180:B182"/>
    <mergeCell ref="C180:E181"/>
    <mergeCell ref="F180:Q180"/>
    <mergeCell ref="F181:G181"/>
    <mergeCell ref="H181:I181"/>
    <mergeCell ref="J181:K181"/>
    <mergeCell ref="L181:M181"/>
    <mergeCell ref="N181:O181"/>
    <mergeCell ref="P181:Q181"/>
    <mergeCell ref="N172:O172"/>
    <mergeCell ref="P172:Q172"/>
    <mergeCell ref="A174:B174"/>
    <mergeCell ref="A175:B175"/>
    <mergeCell ref="A176:B176"/>
    <mergeCell ref="A177:B177"/>
    <mergeCell ref="A164:A166"/>
    <mergeCell ref="A167:A169"/>
    <mergeCell ref="A170:O170"/>
    <mergeCell ref="A171:B173"/>
    <mergeCell ref="C171:E172"/>
    <mergeCell ref="F171:Q171"/>
    <mergeCell ref="F172:G172"/>
    <mergeCell ref="H172:I172"/>
    <mergeCell ref="J172:K172"/>
    <mergeCell ref="L172:M172"/>
    <mergeCell ref="A154:A156"/>
    <mergeCell ref="R152:S152"/>
    <mergeCell ref="T152:U152"/>
    <mergeCell ref="V152:W152"/>
    <mergeCell ref="X152:Y152"/>
    <mergeCell ref="Z152:AA152"/>
    <mergeCell ref="AB152:AC152"/>
    <mergeCell ref="A157:A159"/>
    <mergeCell ref="A161:A163"/>
    <mergeCell ref="B161:B163"/>
    <mergeCell ref="C161:E162"/>
    <mergeCell ref="F161:O161"/>
    <mergeCell ref="F162:G162"/>
    <mergeCell ref="H162:I162"/>
    <mergeCell ref="J162:K162"/>
    <mergeCell ref="L162:M162"/>
    <mergeCell ref="N162:O162"/>
    <mergeCell ref="A149:B149"/>
    <mergeCell ref="A151:B153"/>
    <mergeCell ref="C151:E152"/>
    <mergeCell ref="F151:AM151"/>
    <mergeCell ref="F152:G152"/>
    <mergeCell ref="H152:I152"/>
    <mergeCell ref="J152:K152"/>
    <mergeCell ref="L152:M152"/>
    <mergeCell ref="N152:O152"/>
    <mergeCell ref="P152:Q152"/>
    <mergeCell ref="AD152:AE152"/>
    <mergeCell ref="AF152:AG152"/>
    <mergeCell ref="AH152:AI152"/>
    <mergeCell ref="AJ152:AK152"/>
    <mergeCell ref="AL152:AM152"/>
    <mergeCell ref="A123:A127"/>
    <mergeCell ref="A128:A132"/>
    <mergeCell ref="A133:A137"/>
    <mergeCell ref="A138:B138"/>
    <mergeCell ref="A139:A143"/>
    <mergeCell ref="A144:A148"/>
    <mergeCell ref="V106:W106"/>
    <mergeCell ref="X106:Y106"/>
    <mergeCell ref="Z106:AA106"/>
    <mergeCell ref="A108:A112"/>
    <mergeCell ref="A113:A117"/>
    <mergeCell ref="A118:A122"/>
    <mergeCell ref="C105:E106"/>
    <mergeCell ref="F105:AA105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A98:B98"/>
    <mergeCell ref="A99:B99"/>
    <mergeCell ref="A100:B100"/>
    <mergeCell ref="A101:A103"/>
    <mergeCell ref="A105:A107"/>
    <mergeCell ref="B105:B107"/>
    <mergeCell ref="J94:K94"/>
    <mergeCell ref="L94:M94"/>
    <mergeCell ref="N94:O94"/>
    <mergeCell ref="P94:Q94"/>
    <mergeCell ref="A96:B96"/>
    <mergeCell ref="A97:B97"/>
    <mergeCell ref="A88:B88"/>
    <mergeCell ref="A89:B89"/>
    <mergeCell ref="A90:B90"/>
    <mergeCell ref="A91:P91"/>
    <mergeCell ref="A92:Q92"/>
    <mergeCell ref="A93:B95"/>
    <mergeCell ref="C93:E94"/>
    <mergeCell ref="F93:Q93"/>
    <mergeCell ref="F94:G94"/>
    <mergeCell ref="H94:I94"/>
    <mergeCell ref="C83:E83"/>
    <mergeCell ref="F83:G83"/>
    <mergeCell ref="H83:I83"/>
    <mergeCell ref="A85:B85"/>
    <mergeCell ref="A86:B86"/>
    <mergeCell ref="A87:B87"/>
    <mergeCell ref="A74:B74"/>
    <mergeCell ref="A75:B75"/>
    <mergeCell ref="A77:B77"/>
    <mergeCell ref="A78:A79"/>
    <mergeCell ref="A80:A81"/>
    <mergeCell ref="A83:B84"/>
    <mergeCell ref="C66:C67"/>
    <mergeCell ref="A68:B68"/>
    <mergeCell ref="A69:B69"/>
    <mergeCell ref="A70:B70"/>
    <mergeCell ref="A71:B71"/>
    <mergeCell ref="A72:B72"/>
    <mergeCell ref="A59:B59"/>
    <mergeCell ref="A60:B60"/>
    <mergeCell ref="A61:B61"/>
    <mergeCell ref="A62:B62"/>
    <mergeCell ref="A63:B63"/>
    <mergeCell ref="A66:B67"/>
    <mergeCell ref="A54:B54"/>
    <mergeCell ref="A56:B58"/>
    <mergeCell ref="C56:E57"/>
    <mergeCell ref="F56:O56"/>
    <mergeCell ref="F57:G57"/>
    <mergeCell ref="H57:I57"/>
    <mergeCell ref="J57:K57"/>
    <mergeCell ref="L57:M57"/>
    <mergeCell ref="N57:O57"/>
    <mergeCell ref="F48:I48"/>
    <mergeCell ref="F49:G49"/>
    <mergeCell ref="H49:I49"/>
    <mergeCell ref="A51:B51"/>
    <mergeCell ref="A52:B52"/>
    <mergeCell ref="A53:B53"/>
    <mergeCell ref="A43:B43"/>
    <mergeCell ref="A44:B44"/>
    <mergeCell ref="A45:B45"/>
    <mergeCell ref="A46:B46"/>
    <mergeCell ref="A48:B50"/>
    <mergeCell ref="C48:E49"/>
    <mergeCell ref="A40:B42"/>
    <mergeCell ref="C40:E41"/>
    <mergeCell ref="F40:Q40"/>
    <mergeCell ref="F41:G41"/>
    <mergeCell ref="H41:I41"/>
    <mergeCell ref="J41:K41"/>
    <mergeCell ref="L41:M41"/>
    <mergeCell ref="N41:O41"/>
    <mergeCell ref="P41:Q41"/>
    <mergeCell ref="A20:B20"/>
    <mergeCell ref="A21:A24"/>
    <mergeCell ref="A25:A33"/>
    <mergeCell ref="A34:A35"/>
    <mergeCell ref="A36:A38"/>
    <mergeCell ref="A17:A19"/>
    <mergeCell ref="B17:B19"/>
    <mergeCell ref="C17:E18"/>
    <mergeCell ref="F17:Q17"/>
    <mergeCell ref="R17:R19"/>
    <mergeCell ref="F18:G18"/>
    <mergeCell ref="H18:I18"/>
    <mergeCell ref="J18:K18"/>
    <mergeCell ref="L18:M18"/>
    <mergeCell ref="N18:O18"/>
    <mergeCell ref="R10:S10"/>
    <mergeCell ref="T10:U10"/>
    <mergeCell ref="V10:W10"/>
    <mergeCell ref="P18:Q18"/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</mergeCells>
  <dataValidations count="2">
    <dataValidation type="whole" operator="greaterThan" allowBlank="1" showInputMessage="1" showErrorMessage="1" errorTitle="Números Enteros" error="Sólo puede ingresar números enteros" sqref="A1:E209 R1:AM209 F1:Q173 F177:Q209" xr:uid="{29741FD7-038F-4E7C-9CBA-5E9B8077E4CA}">
      <formula1>-1</formula1>
    </dataValidation>
    <dataValidation type="whole" allowBlank="1" showInputMessage="1" showErrorMessage="1" errorTitle="Error de ingreso" error="Debe ingresar sólo números." sqref="F174:Q176" xr:uid="{D48284BF-3908-49D6-9866-D080512DE6C7}">
      <formula1>0</formula1>
      <formula2>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B7E26-82F3-475E-B5A8-4E9D38A0804D}">
  <dimension ref="A1:DZ250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3.28515625" style="12" customWidth="1"/>
    <col min="2" max="2" width="30.7109375" style="12" customWidth="1"/>
    <col min="3" max="3" width="18.85546875" style="12" customWidth="1"/>
    <col min="4" max="4" width="17.28515625" style="12" customWidth="1"/>
    <col min="5" max="5" width="18.42578125" style="12" customWidth="1"/>
    <col min="6" max="6" width="16.140625" style="12" customWidth="1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/>
    <col min="76" max="78" width="16" style="9" customWidth="1"/>
    <col min="79" max="102" width="16" style="10" customWidth="1"/>
    <col min="103" max="104" width="11.42578125" style="10"/>
    <col min="105" max="130" width="11.42578125" style="11"/>
    <col min="131" max="16384" width="11.42578125" style="12"/>
  </cols>
  <sheetData>
    <row r="1" spans="1:130" s="2" customFormat="1" ht="16.149999999999999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149999999999999" customHeight="1" x14ac:dyDescent="0.15">
      <c r="A2" s="1" t="str">
        <f>CONCATENATE("COMUNA: ",[2]NOMBRE!B2," - ","( ",[2]NOMBRE!C2,[2]NOMBRE!D2,[2]NOMBRE!E2,[2]NOMBRE!F2,[2]NOMBRE!G2,"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149999999999999" customHeight="1" x14ac:dyDescent="0.1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149999999999999" customHeight="1" x14ac:dyDescent="0.15">
      <c r="A4" s="1" t="str">
        <f>CONCATENATE("MES: ",[2]NOMBRE!B6," - ","( ",[2]NOMBRE!C6,[2]NOMBRE!D6," )")</f>
        <v>MES: ENERO - ( 01 )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149999999999999" customHeight="1" x14ac:dyDescent="0.15">
      <c r="A5" s="1" t="str">
        <f>CONCATENATE("AÑO: ",[2]NOMBRE!B7)</f>
        <v>AÑO: 2019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1186" t="s">
        <v>1</v>
      </c>
      <c r="B6" s="1186"/>
      <c r="C6" s="1186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  <c r="T6" s="1186"/>
      <c r="U6" s="1186"/>
      <c r="V6" s="1186"/>
      <c r="W6" s="1186"/>
      <c r="X6" s="1186"/>
      <c r="Y6" s="1187"/>
      <c r="Z6" s="7"/>
      <c r="AA6" s="7"/>
    </row>
    <row r="7" spans="1:130" ht="31.1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17"/>
      <c r="S7" s="17"/>
      <c r="T7" s="17"/>
      <c r="U7" s="17"/>
      <c r="V7" s="17"/>
      <c r="W7" s="17"/>
      <c r="X7" s="17"/>
      <c r="Y7" s="1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15" customHeight="1" x14ac:dyDescent="0.25">
      <c r="A8" s="18" t="s">
        <v>3</v>
      </c>
      <c r="B8" s="19"/>
      <c r="C8" s="19"/>
      <c r="D8" s="19"/>
      <c r="E8" s="19"/>
      <c r="F8" s="20"/>
      <c r="G8" s="21"/>
      <c r="H8" s="22"/>
      <c r="I8" s="23"/>
      <c r="J8" s="21"/>
      <c r="K8" s="555"/>
      <c r="L8" s="21"/>
      <c r="M8" s="22"/>
      <c r="N8" s="23"/>
      <c r="O8" s="23"/>
      <c r="P8" s="25"/>
      <c r="Q8" s="21"/>
      <c r="R8" s="22"/>
      <c r="S8" s="22"/>
      <c r="T8" s="22"/>
      <c r="U8" s="22"/>
      <c r="V8" s="22"/>
      <c r="W8" s="22"/>
      <c r="X8" s="22"/>
      <c r="Y8" s="23"/>
      <c r="Z8" s="26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149999999999999" customHeight="1" x14ac:dyDescent="0.25">
      <c r="A9" s="1183" t="s">
        <v>4</v>
      </c>
      <c r="B9" s="1183"/>
      <c r="C9" s="1358" t="s">
        <v>5</v>
      </c>
      <c r="D9" s="1359"/>
      <c r="E9" s="1357"/>
      <c r="F9" s="1360" t="s">
        <v>6</v>
      </c>
      <c r="G9" s="1361"/>
      <c r="H9" s="1361"/>
      <c r="I9" s="1361"/>
      <c r="J9" s="1361"/>
      <c r="K9" s="1361"/>
      <c r="L9" s="1361"/>
      <c r="M9" s="1361"/>
      <c r="N9" s="1361"/>
      <c r="O9" s="1361"/>
      <c r="P9" s="1361"/>
      <c r="Q9" s="1361"/>
      <c r="R9" s="1361"/>
      <c r="S9" s="1361"/>
      <c r="T9" s="1361"/>
      <c r="U9" s="1361"/>
      <c r="V9" s="1361"/>
      <c r="W9" s="1361"/>
      <c r="X9" s="1361"/>
      <c r="Y9" s="1362"/>
      <c r="Z9" s="556"/>
      <c r="AA9" s="557"/>
    </row>
    <row r="10" spans="1:130" ht="16.149999999999999" customHeight="1" x14ac:dyDescent="0.25">
      <c r="A10" s="1183"/>
      <c r="B10" s="1183"/>
      <c r="C10" s="1190"/>
      <c r="D10" s="1191"/>
      <c r="E10" s="1185"/>
      <c r="F10" s="1355" t="s">
        <v>7</v>
      </c>
      <c r="G10" s="1356"/>
      <c r="H10" s="1355" t="s">
        <v>8</v>
      </c>
      <c r="I10" s="1356"/>
      <c r="J10" s="1355" t="s">
        <v>9</v>
      </c>
      <c r="K10" s="1356"/>
      <c r="L10" s="1355" t="s">
        <v>10</v>
      </c>
      <c r="M10" s="1356"/>
      <c r="N10" s="1355" t="s">
        <v>11</v>
      </c>
      <c r="O10" s="1356"/>
      <c r="P10" s="1355" t="s">
        <v>12</v>
      </c>
      <c r="Q10" s="1356"/>
      <c r="R10" s="1355" t="s">
        <v>13</v>
      </c>
      <c r="S10" s="1356"/>
      <c r="T10" s="1355" t="s">
        <v>14</v>
      </c>
      <c r="U10" s="1356"/>
      <c r="V10" s="1355" t="s">
        <v>15</v>
      </c>
      <c r="W10" s="1356"/>
      <c r="X10" s="1355" t="s">
        <v>16</v>
      </c>
      <c r="Y10" s="1356"/>
      <c r="Z10" s="29"/>
      <c r="AA10" s="7"/>
    </row>
    <row r="11" spans="1:130" ht="16.149999999999999" customHeight="1" x14ac:dyDescent="0.25">
      <c r="A11" s="1183"/>
      <c r="B11" s="1183"/>
      <c r="C11" s="30" t="s">
        <v>17</v>
      </c>
      <c r="D11" s="558" t="s">
        <v>18</v>
      </c>
      <c r="E11" s="559" t="s">
        <v>19</v>
      </c>
      <c r="F11" s="33" t="s">
        <v>18</v>
      </c>
      <c r="G11" s="527" t="s">
        <v>19</v>
      </c>
      <c r="H11" s="33" t="s">
        <v>18</v>
      </c>
      <c r="I11" s="527" t="s">
        <v>19</v>
      </c>
      <c r="J11" s="33" t="s">
        <v>18</v>
      </c>
      <c r="K11" s="527" t="s">
        <v>19</v>
      </c>
      <c r="L11" s="560" t="s">
        <v>18</v>
      </c>
      <c r="M11" s="527" t="s">
        <v>19</v>
      </c>
      <c r="N11" s="33" t="s">
        <v>18</v>
      </c>
      <c r="O11" s="527" t="s">
        <v>19</v>
      </c>
      <c r="P11" s="33" t="s">
        <v>18</v>
      </c>
      <c r="Q11" s="527" t="s">
        <v>19</v>
      </c>
      <c r="R11" s="33" t="s">
        <v>18</v>
      </c>
      <c r="S11" s="527" t="s">
        <v>19</v>
      </c>
      <c r="T11" s="33" t="s">
        <v>18</v>
      </c>
      <c r="U11" s="527" t="s">
        <v>19</v>
      </c>
      <c r="V11" s="33" t="s">
        <v>18</v>
      </c>
      <c r="W11" s="527" t="s">
        <v>19</v>
      </c>
      <c r="X11" s="33" t="s">
        <v>18</v>
      </c>
      <c r="Y11" s="527" t="s">
        <v>19</v>
      </c>
      <c r="Z11" s="561"/>
      <c r="AA11" s="562"/>
    </row>
    <row r="12" spans="1:130" ht="16.149999999999999" customHeight="1" x14ac:dyDescent="0.25">
      <c r="A12" s="1183" t="s">
        <v>20</v>
      </c>
      <c r="B12" s="1183"/>
      <c r="C12" s="38">
        <f>SUM(D12+E12)</f>
        <v>0</v>
      </c>
      <c r="D12" s="563">
        <f>SUM(F12+H12+J12+L12+N12+P12+R12+T12+V12+X12)</f>
        <v>0</v>
      </c>
      <c r="E12" s="564">
        <f t="shared" ref="D12:E14" si="0">SUM(G12+I12+K12+M12+O12+Q12+S12+U12+W12+Y12)</f>
        <v>0</v>
      </c>
      <c r="F12" s="41"/>
      <c r="G12" s="42"/>
      <c r="H12" s="41"/>
      <c r="I12" s="42"/>
      <c r="J12" s="41"/>
      <c r="K12" s="42"/>
      <c r="L12" s="41"/>
      <c r="M12" s="42"/>
      <c r="N12" s="565"/>
      <c r="O12" s="42"/>
      <c r="P12" s="41"/>
      <c r="Q12" s="42"/>
      <c r="R12" s="41"/>
      <c r="S12" s="42"/>
      <c r="T12" s="41"/>
      <c r="U12" s="42"/>
      <c r="V12" s="41"/>
      <c r="W12" s="42"/>
      <c r="X12" s="41"/>
      <c r="Y12" s="42"/>
      <c r="Z12" s="44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130" ht="16.149999999999999" customHeight="1" x14ac:dyDescent="0.25">
      <c r="A13" s="1357" t="s">
        <v>21</v>
      </c>
      <c r="B13" s="46" t="s">
        <v>22</v>
      </c>
      <c r="C13" s="47">
        <f>SUM(D13+E13)</f>
        <v>0</v>
      </c>
      <c r="D13" s="48">
        <f t="shared" si="0"/>
        <v>0</v>
      </c>
      <c r="E13" s="49">
        <f t="shared" si="0"/>
        <v>0</v>
      </c>
      <c r="F13" s="50"/>
      <c r="G13" s="51"/>
      <c r="H13" s="50"/>
      <c r="I13" s="51"/>
      <c r="J13" s="50"/>
      <c r="K13" s="51"/>
      <c r="L13" s="50"/>
      <c r="M13" s="51"/>
      <c r="N13" s="52"/>
      <c r="O13" s="51"/>
      <c r="P13" s="50"/>
      <c r="Q13" s="51"/>
      <c r="R13" s="50"/>
      <c r="S13" s="51"/>
      <c r="T13" s="50"/>
      <c r="U13" s="51"/>
      <c r="V13" s="50"/>
      <c r="W13" s="51"/>
      <c r="X13" s="50"/>
      <c r="Y13" s="51"/>
      <c r="Z13" s="44"/>
      <c r="AA13" s="503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149999999999999" customHeight="1" x14ac:dyDescent="0.25">
      <c r="A14" s="1185"/>
      <c r="B14" s="522" t="s">
        <v>23</v>
      </c>
      <c r="C14" s="54">
        <f>SUM(D14+E14)</f>
        <v>0</v>
      </c>
      <c r="D14" s="55">
        <f t="shared" si="0"/>
        <v>0</v>
      </c>
      <c r="E14" s="56">
        <f t="shared" si="0"/>
        <v>0</v>
      </c>
      <c r="F14" s="57"/>
      <c r="G14" s="57"/>
      <c r="H14" s="58"/>
      <c r="I14" s="59"/>
      <c r="J14" s="58"/>
      <c r="K14" s="59"/>
      <c r="L14" s="566"/>
      <c r="M14" s="567"/>
      <c r="N14" s="568"/>
      <c r="O14" s="567"/>
      <c r="P14" s="568"/>
      <c r="Q14" s="567"/>
      <c r="R14" s="566"/>
      <c r="S14" s="567"/>
      <c r="T14" s="569"/>
      <c r="U14" s="570"/>
      <c r="V14" s="566"/>
      <c r="W14" s="570"/>
      <c r="X14" s="566"/>
      <c r="Y14" s="57"/>
      <c r="Z14" s="44"/>
      <c r="AA14" s="65"/>
    </row>
    <row r="15" spans="1:130" ht="15" customHeight="1" x14ac:dyDescent="0.25">
      <c r="A15" s="478"/>
      <c r="B15" s="479"/>
      <c r="C15" s="68"/>
      <c r="D15" s="480"/>
      <c r="E15" s="70"/>
      <c r="F15" s="481"/>
      <c r="G15" s="482"/>
      <c r="H15" s="482"/>
      <c r="I15" s="480"/>
      <c r="J15" s="482"/>
      <c r="K15" s="481"/>
      <c r="L15" s="70"/>
      <c r="M15" s="73"/>
      <c r="N15" s="483"/>
      <c r="O15" s="484"/>
      <c r="P15" s="484"/>
      <c r="Q15" s="481"/>
      <c r="R15" s="70"/>
      <c r="S15" s="481"/>
      <c r="T15" s="481"/>
      <c r="U15" s="481"/>
      <c r="V15" s="481"/>
      <c r="W15" s="571"/>
      <c r="X15" s="481"/>
      <c r="Y15" s="481"/>
      <c r="Z15" s="572"/>
      <c r="AA15" s="78"/>
    </row>
    <row r="16" spans="1:130" ht="31.15" customHeight="1" x14ac:dyDescent="0.25">
      <c r="A16" s="79" t="s">
        <v>24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521"/>
      <c r="R16" s="81"/>
      <c r="S16" s="81"/>
      <c r="T16" s="81"/>
      <c r="U16" s="81"/>
      <c r="V16" s="81"/>
      <c r="W16" s="7"/>
      <c r="X16" s="7"/>
      <c r="Y16" s="7"/>
      <c r="Z16" s="7"/>
      <c r="AA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92" ht="16.149999999999999" customHeight="1" x14ac:dyDescent="0.25">
      <c r="A17" s="1365" t="s">
        <v>25</v>
      </c>
      <c r="B17" s="1365" t="s">
        <v>26</v>
      </c>
      <c r="C17" s="1366" t="s">
        <v>27</v>
      </c>
      <c r="D17" s="1359"/>
      <c r="E17" s="1357"/>
      <c r="F17" s="1367" t="s">
        <v>28</v>
      </c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9"/>
      <c r="R17" s="1363" t="s">
        <v>29</v>
      </c>
      <c r="S17" s="7"/>
      <c r="T17" s="7"/>
      <c r="U17" s="7"/>
      <c r="V17" s="7"/>
      <c r="W17" s="7"/>
      <c r="X17" s="7"/>
      <c r="Y17" s="7"/>
      <c r="Z17" s="7"/>
      <c r="AA17" s="7"/>
    </row>
    <row r="18" spans="1:92" ht="16.149999999999999" customHeight="1" x14ac:dyDescent="0.25">
      <c r="A18" s="1198"/>
      <c r="B18" s="1198"/>
      <c r="C18" s="1190"/>
      <c r="D18" s="1191"/>
      <c r="E18" s="1185"/>
      <c r="F18" s="1360" t="s">
        <v>30</v>
      </c>
      <c r="G18" s="1362"/>
      <c r="H18" s="1360" t="s">
        <v>31</v>
      </c>
      <c r="I18" s="1362"/>
      <c r="J18" s="1360" t="s">
        <v>15</v>
      </c>
      <c r="K18" s="1362"/>
      <c r="L18" s="1360" t="s">
        <v>32</v>
      </c>
      <c r="M18" s="1362"/>
      <c r="N18" s="1360" t="s">
        <v>33</v>
      </c>
      <c r="O18" s="1362"/>
      <c r="P18" s="1360" t="s">
        <v>34</v>
      </c>
      <c r="Q18" s="1364"/>
      <c r="R18" s="1194"/>
      <c r="S18" s="7"/>
      <c r="T18" s="7"/>
      <c r="U18" s="7"/>
      <c r="V18" s="7"/>
      <c r="W18" s="7"/>
      <c r="X18" s="7"/>
      <c r="Y18" s="7"/>
      <c r="Z18" s="7"/>
      <c r="AA18" s="7"/>
    </row>
    <row r="19" spans="1:92" ht="16.149999999999999" customHeight="1" x14ac:dyDescent="0.25">
      <c r="A19" s="1199"/>
      <c r="B19" s="1199"/>
      <c r="C19" s="485" t="s">
        <v>17</v>
      </c>
      <c r="D19" s="83" t="s">
        <v>18</v>
      </c>
      <c r="E19" s="529" t="s">
        <v>19</v>
      </c>
      <c r="F19" s="528" t="s">
        <v>18</v>
      </c>
      <c r="G19" s="529" t="s">
        <v>19</v>
      </c>
      <c r="H19" s="528" t="s">
        <v>18</v>
      </c>
      <c r="I19" s="529" t="s">
        <v>19</v>
      </c>
      <c r="J19" s="528" t="s">
        <v>18</v>
      </c>
      <c r="K19" s="529" t="s">
        <v>19</v>
      </c>
      <c r="L19" s="528" t="s">
        <v>18</v>
      </c>
      <c r="M19" s="529" t="s">
        <v>19</v>
      </c>
      <c r="N19" s="528" t="s">
        <v>18</v>
      </c>
      <c r="O19" s="529" t="s">
        <v>19</v>
      </c>
      <c r="P19" s="528" t="s">
        <v>18</v>
      </c>
      <c r="Q19" s="530" t="s">
        <v>19</v>
      </c>
      <c r="R19" s="1195"/>
      <c r="S19" s="7"/>
      <c r="T19" s="7"/>
      <c r="U19" s="7"/>
      <c r="V19" s="86"/>
      <c r="W19" s="86"/>
      <c r="X19" s="86"/>
      <c r="Y19" s="86"/>
      <c r="Z19" s="86"/>
      <c r="AA19" s="7"/>
    </row>
    <row r="20" spans="1:92" ht="16.149999999999999" customHeight="1" x14ac:dyDescent="0.25">
      <c r="A20" s="1360" t="s">
        <v>35</v>
      </c>
      <c r="B20" s="1362"/>
      <c r="C20" s="486">
        <f t="shared" ref="C20:C38" si="1">SUM(D20+E20)</f>
        <v>0</v>
      </c>
      <c r="D20" s="487">
        <f t="shared" ref="D20:E38" si="2">SUM(F20+H20+J20+L20+N20+P20)</f>
        <v>0</v>
      </c>
      <c r="E20" s="488">
        <f t="shared" si="2"/>
        <v>0</v>
      </c>
      <c r="F20" s="41"/>
      <c r="G20" s="42"/>
      <c r="H20" s="41"/>
      <c r="I20" s="42"/>
      <c r="J20" s="41"/>
      <c r="K20" s="42"/>
      <c r="L20" s="41"/>
      <c r="M20" s="42"/>
      <c r="N20" s="489"/>
      <c r="O20" s="42"/>
      <c r="P20" s="489"/>
      <c r="Q20" s="91"/>
      <c r="R20" s="490"/>
      <c r="S20" s="93"/>
      <c r="T20" s="45"/>
      <c r="U20" s="45"/>
      <c r="V20" s="45"/>
      <c r="W20" s="45"/>
      <c r="X20" s="45"/>
      <c r="Y20" s="45"/>
      <c r="Z20" s="45"/>
      <c r="AA20" s="45"/>
      <c r="AB20" s="45"/>
      <c r="AC20" s="45"/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</row>
    <row r="21" spans="1:92" ht="16.149999999999999" customHeight="1" x14ac:dyDescent="0.25">
      <c r="A21" s="1365" t="s">
        <v>36</v>
      </c>
      <c r="B21" s="94" t="s">
        <v>22</v>
      </c>
      <c r="C21" s="95">
        <f t="shared" si="1"/>
        <v>0</v>
      </c>
      <c r="D21" s="96">
        <f t="shared" si="2"/>
        <v>0</v>
      </c>
      <c r="E21" s="97">
        <f t="shared" si="2"/>
        <v>0</v>
      </c>
      <c r="F21" s="50"/>
      <c r="G21" s="51"/>
      <c r="H21" s="50"/>
      <c r="I21" s="51"/>
      <c r="J21" s="50"/>
      <c r="K21" s="51"/>
      <c r="L21" s="50"/>
      <c r="M21" s="51"/>
      <c r="N21" s="98"/>
      <c r="O21" s="51"/>
      <c r="P21" s="98"/>
      <c r="Q21" s="99"/>
      <c r="R21" s="100"/>
      <c r="S21" s="101"/>
      <c r="T21" s="7"/>
      <c r="U21" s="7"/>
      <c r="V21" s="86"/>
      <c r="W21" s="86"/>
      <c r="X21" s="86"/>
      <c r="Y21" s="86"/>
      <c r="Z21" s="86"/>
      <c r="AA21" s="7"/>
    </row>
    <row r="22" spans="1:92" ht="16.149999999999999" customHeight="1" x14ac:dyDescent="0.25">
      <c r="A22" s="1198"/>
      <c r="B22" s="519" t="s">
        <v>37</v>
      </c>
      <c r="C22" s="47">
        <f t="shared" si="1"/>
        <v>0</v>
      </c>
      <c r="D22" s="103">
        <f t="shared" si="2"/>
        <v>0</v>
      </c>
      <c r="E22" s="49">
        <f t="shared" si="2"/>
        <v>0</v>
      </c>
      <c r="F22" s="104"/>
      <c r="G22" s="105"/>
      <c r="H22" s="104"/>
      <c r="I22" s="105"/>
      <c r="J22" s="104"/>
      <c r="K22" s="105"/>
      <c r="L22" s="104"/>
      <c r="M22" s="105"/>
      <c r="N22" s="106"/>
      <c r="O22" s="105"/>
      <c r="P22" s="106"/>
      <c r="Q22" s="107"/>
      <c r="R22" s="108"/>
      <c r="S22" s="101"/>
      <c r="T22" s="7"/>
      <c r="U22" s="7"/>
      <c r="V22" s="86"/>
      <c r="W22" s="86"/>
      <c r="X22" s="86"/>
      <c r="Y22" s="86"/>
      <c r="Z22" s="86"/>
      <c r="AA22" s="7"/>
    </row>
    <row r="23" spans="1:92" ht="16.149999999999999" customHeight="1" x14ac:dyDescent="0.25">
      <c r="A23" s="1198"/>
      <c r="B23" s="520" t="s">
        <v>38</v>
      </c>
      <c r="C23" s="110">
        <f t="shared" si="1"/>
        <v>0</v>
      </c>
      <c r="D23" s="111">
        <f t="shared" si="2"/>
        <v>0</v>
      </c>
      <c r="E23" s="112">
        <f t="shared" si="2"/>
        <v>0</v>
      </c>
      <c r="F23" s="104"/>
      <c r="G23" s="105"/>
      <c r="H23" s="104"/>
      <c r="I23" s="105"/>
      <c r="J23" s="104"/>
      <c r="K23" s="105"/>
      <c r="L23" s="104"/>
      <c r="M23" s="105"/>
      <c r="N23" s="106"/>
      <c r="O23" s="105"/>
      <c r="P23" s="106"/>
      <c r="Q23" s="107"/>
      <c r="R23" s="108"/>
      <c r="S23" s="101"/>
      <c r="T23" s="7"/>
      <c r="U23" s="7"/>
      <c r="V23" s="86"/>
      <c r="W23" s="86"/>
      <c r="X23" s="86"/>
      <c r="Y23" s="86"/>
      <c r="Z23" s="86"/>
      <c r="AA23" s="7"/>
    </row>
    <row r="24" spans="1:92" ht="16.149999999999999" customHeight="1" x14ac:dyDescent="0.25">
      <c r="A24" s="1199"/>
      <c r="B24" s="113" t="s">
        <v>39</v>
      </c>
      <c r="C24" s="54">
        <f t="shared" si="1"/>
        <v>0</v>
      </c>
      <c r="D24" s="114">
        <f t="shared" si="2"/>
        <v>0</v>
      </c>
      <c r="E24" s="56">
        <f t="shared" si="2"/>
        <v>0</v>
      </c>
      <c r="F24" s="58"/>
      <c r="G24" s="59"/>
      <c r="H24" s="58"/>
      <c r="I24" s="59"/>
      <c r="J24" s="58"/>
      <c r="K24" s="59"/>
      <c r="L24" s="58"/>
      <c r="M24" s="59"/>
      <c r="N24" s="115"/>
      <c r="O24" s="59"/>
      <c r="P24" s="115"/>
      <c r="Q24" s="116"/>
      <c r="R24" s="117"/>
      <c r="S24" s="101"/>
      <c r="T24" s="7"/>
      <c r="U24" s="7"/>
      <c r="V24" s="7"/>
      <c r="W24" s="7"/>
      <c r="X24" s="86"/>
      <c r="Y24" s="86"/>
      <c r="Z24" s="86"/>
      <c r="AA24" s="86"/>
    </row>
    <row r="25" spans="1:92" ht="16.149999999999999" customHeight="1" x14ac:dyDescent="0.25">
      <c r="A25" s="1365" t="s">
        <v>40</v>
      </c>
      <c r="B25" s="118" t="s">
        <v>41</v>
      </c>
      <c r="C25" s="95">
        <f t="shared" si="1"/>
        <v>0</v>
      </c>
      <c r="D25" s="96">
        <f t="shared" si="2"/>
        <v>0</v>
      </c>
      <c r="E25" s="97">
        <f t="shared" si="2"/>
        <v>0</v>
      </c>
      <c r="F25" s="119"/>
      <c r="G25" s="120"/>
      <c r="H25" s="119"/>
      <c r="I25" s="120"/>
      <c r="J25" s="119"/>
      <c r="K25" s="120"/>
      <c r="L25" s="119"/>
      <c r="M25" s="120"/>
      <c r="N25" s="121"/>
      <c r="O25" s="120"/>
      <c r="P25" s="121"/>
      <c r="Q25" s="122"/>
      <c r="R25" s="123"/>
      <c r="S25" s="101"/>
      <c r="T25" s="7"/>
      <c r="U25" s="7"/>
      <c r="V25" s="7"/>
      <c r="W25" s="7"/>
      <c r="X25" s="86"/>
      <c r="Y25" s="86"/>
      <c r="Z25" s="86"/>
      <c r="AA25" s="86"/>
    </row>
    <row r="26" spans="1:92" ht="16.149999999999999" customHeight="1" x14ac:dyDescent="0.25">
      <c r="A26" s="1198"/>
      <c r="B26" s="124" t="s">
        <v>42</v>
      </c>
      <c r="C26" s="47">
        <f t="shared" si="1"/>
        <v>0</v>
      </c>
      <c r="D26" s="103">
        <f t="shared" si="2"/>
        <v>0</v>
      </c>
      <c r="E26" s="49">
        <f t="shared" si="2"/>
        <v>0</v>
      </c>
      <c r="F26" s="50"/>
      <c r="G26" s="51"/>
      <c r="H26" s="50"/>
      <c r="I26" s="51"/>
      <c r="J26" s="50"/>
      <c r="K26" s="51"/>
      <c r="L26" s="50"/>
      <c r="M26" s="51"/>
      <c r="N26" s="98"/>
      <c r="O26" s="51"/>
      <c r="P26" s="98"/>
      <c r="Q26" s="99"/>
      <c r="R26" s="100"/>
      <c r="S26" s="101"/>
      <c r="T26" s="7"/>
      <c r="U26" s="7"/>
      <c r="V26" s="7"/>
      <c r="W26" s="7"/>
      <c r="X26" s="86"/>
      <c r="Y26" s="86"/>
      <c r="Z26" s="86"/>
      <c r="AA26" s="86"/>
    </row>
    <row r="27" spans="1:92" ht="16.149999999999999" customHeight="1" x14ac:dyDescent="0.25">
      <c r="A27" s="1198"/>
      <c r="B27" s="124" t="s">
        <v>43</v>
      </c>
      <c r="C27" s="47">
        <f t="shared" si="1"/>
        <v>0</v>
      </c>
      <c r="D27" s="103">
        <f t="shared" si="2"/>
        <v>0</v>
      </c>
      <c r="E27" s="49">
        <f t="shared" si="2"/>
        <v>0</v>
      </c>
      <c r="F27" s="50"/>
      <c r="G27" s="51"/>
      <c r="H27" s="50"/>
      <c r="I27" s="51"/>
      <c r="J27" s="50"/>
      <c r="K27" s="51"/>
      <c r="L27" s="50"/>
      <c r="M27" s="51"/>
      <c r="N27" s="98"/>
      <c r="O27" s="51"/>
      <c r="P27" s="98"/>
      <c r="Q27" s="99"/>
      <c r="R27" s="100"/>
      <c r="S27" s="101"/>
      <c r="T27" s="7"/>
      <c r="U27" s="8"/>
      <c r="V27" s="7"/>
      <c r="W27" s="7"/>
      <c r="X27" s="86"/>
      <c r="Y27" s="86"/>
      <c r="Z27" s="86"/>
      <c r="AA27" s="86"/>
    </row>
    <row r="28" spans="1:92" ht="27" customHeight="1" x14ac:dyDescent="0.25">
      <c r="A28" s="1198"/>
      <c r="B28" s="125" t="s">
        <v>44</v>
      </c>
      <c r="C28" s="126">
        <f t="shared" si="1"/>
        <v>0</v>
      </c>
      <c r="D28" s="127">
        <f t="shared" si="2"/>
        <v>0</v>
      </c>
      <c r="E28" s="128">
        <f t="shared" si="2"/>
        <v>0</v>
      </c>
      <c r="F28" s="50"/>
      <c r="G28" s="51"/>
      <c r="H28" s="50"/>
      <c r="I28" s="51"/>
      <c r="J28" s="50"/>
      <c r="K28" s="51"/>
      <c r="L28" s="50"/>
      <c r="M28" s="51"/>
      <c r="N28" s="98"/>
      <c r="O28" s="51"/>
      <c r="P28" s="98"/>
      <c r="Q28" s="99"/>
      <c r="R28" s="100"/>
      <c r="S28" s="101"/>
      <c r="T28" s="7"/>
      <c r="U28" s="8"/>
      <c r="V28" s="7"/>
      <c r="W28" s="7"/>
      <c r="X28" s="86"/>
      <c r="Y28" s="86"/>
      <c r="Z28" s="86"/>
      <c r="AA28" s="86"/>
    </row>
    <row r="29" spans="1:92" ht="27" customHeight="1" x14ac:dyDescent="0.25">
      <c r="A29" s="1198"/>
      <c r="B29" s="125" t="s">
        <v>45</v>
      </c>
      <c r="C29" s="126">
        <f t="shared" si="1"/>
        <v>0</v>
      </c>
      <c r="D29" s="127">
        <f>+F29+H29+J29+L29+N29+P29</f>
        <v>0</v>
      </c>
      <c r="E29" s="128">
        <f>+G29+I29+K29+M29+O29+Q29</f>
        <v>0</v>
      </c>
      <c r="F29" s="50"/>
      <c r="G29" s="51"/>
      <c r="H29" s="50"/>
      <c r="I29" s="51"/>
      <c r="J29" s="50"/>
      <c r="K29" s="51"/>
      <c r="L29" s="50"/>
      <c r="M29" s="51"/>
      <c r="N29" s="98"/>
      <c r="O29" s="51"/>
      <c r="P29" s="98"/>
      <c r="Q29" s="99"/>
      <c r="R29" s="100"/>
      <c r="S29" s="101"/>
      <c r="T29" s="7"/>
      <c r="U29" s="8"/>
      <c r="V29" s="7"/>
      <c r="W29" s="7"/>
      <c r="X29" s="86"/>
      <c r="Y29" s="86"/>
      <c r="Z29" s="86"/>
      <c r="AA29" s="86"/>
    </row>
    <row r="30" spans="1:92" ht="16.149999999999999" customHeight="1" x14ac:dyDescent="0.25">
      <c r="A30" s="1198"/>
      <c r="B30" s="125" t="s">
        <v>46</v>
      </c>
      <c r="C30" s="126">
        <f>SUM(D30:E30)</f>
        <v>0</v>
      </c>
      <c r="D30" s="127">
        <f>+F30+H30+J30+L30+N30+P30</f>
        <v>0</v>
      </c>
      <c r="E30" s="128">
        <f>+G30+I30+K30+M30+O30+Q30</f>
        <v>0</v>
      </c>
      <c r="F30" s="50"/>
      <c r="G30" s="51"/>
      <c r="H30" s="50"/>
      <c r="I30" s="51"/>
      <c r="J30" s="50"/>
      <c r="K30" s="51"/>
      <c r="L30" s="50"/>
      <c r="M30" s="51"/>
      <c r="N30" s="98"/>
      <c r="O30" s="51"/>
      <c r="P30" s="98"/>
      <c r="Q30" s="99"/>
      <c r="R30" s="100"/>
      <c r="S30" s="101"/>
      <c r="T30" s="7"/>
      <c r="U30" s="8"/>
      <c r="V30" s="7"/>
      <c r="W30" s="7"/>
      <c r="X30" s="86"/>
      <c r="Y30" s="86"/>
      <c r="Z30" s="86"/>
      <c r="AA30" s="86"/>
    </row>
    <row r="31" spans="1:92" ht="16.149999999999999" customHeight="1" x14ac:dyDescent="0.25">
      <c r="A31" s="1198"/>
      <c r="B31" s="519" t="s">
        <v>37</v>
      </c>
      <c r="C31" s="126">
        <f t="shared" ref="C31" si="3">SUM(D31:E31)</f>
        <v>0</v>
      </c>
      <c r="D31" s="103">
        <f>SUM(F31+H31+J31+L31+N31+P31)</f>
        <v>0</v>
      </c>
      <c r="E31" s="49">
        <f t="shared" si="2"/>
        <v>0</v>
      </c>
      <c r="F31" s="50"/>
      <c r="G31" s="51"/>
      <c r="H31" s="50"/>
      <c r="I31" s="51"/>
      <c r="J31" s="50"/>
      <c r="K31" s="51"/>
      <c r="L31" s="50"/>
      <c r="M31" s="51"/>
      <c r="N31" s="98"/>
      <c r="O31" s="51"/>
      <c r="P31" s="98"/>
      <c r="Q31" s="99"/>
      <c r="R31" s="100"/>
      <c r="S31" s="101"/>
      <c r="T31" s="7"/>
      <c r="U31" s="8"/>
      <c r="V31" s="7"/>
      <c r="W31" s="7"/>
      <c r="X31" s="86"/>
      <c r="Y31" s="86"/>
      <c r="Z31" s="86"/>
      <c r="AA31" s="86"/>
    </row>
    <row r="32" spans="1:92" ht="16.149999999999999" customHeight="1" x14ac:dyDescent="0.25">
      <c r="A32" s="1198"/>
      <c r="B32" s="516" t="s">
        <v>38</v>
      </c>
      <c r="C32" s="47">
        <f t="shared" si="1"/>
        <v>0</v>
      </c>
      <c r="D32" s="103">
        <f t="shared" si="2"/>
        <v>0</v>
      </c>
      <c r="E32" s="49">
        <f t="shared" si="2"/>
        <v>0</v>
      </c>
      <c r="F32" s="104"/>
      <c r="G32" s="105"/>
      <c r="H32" s="104"/>
      <c r="I32" s="105"/>
      <c r="J32" s="104"/>
      <c r="K32" s="105"/>
      <c r="L32" s="104"/>
      <c r="M32" s="105"/>
      <c r="N32" s="106"/>
      <c r="O32" s="105"/>
      <c r="P32" s="106"/>
      <c r="Q32" s="107"/>
      <c r="R32" s="108"/>
      <c r="S32" s="101"/>
      <c r="T32" s="7"/>
      <c r="U32" s="8"/>
      <c r="V32" s="7"/>
      <c r="W32" s="7"/>
      <c r="X32" s="86"/>
      <c r="Y32" s="86"/>
      <c r="Z32" s="86"/>
      <c r="AA32" s="86"/>
    </row>
    <row r="33" spans="1:130" ht="16.149999999999999" customHeight="1" thickBot="1" x14ac:dyDescent="0.3">
      <c r="A33" s="1198"/>
      <c r="B33" s="130" t="s">
        <v>39</v>
      </c>
      <c r="C33" s="131">
        <f t="shared" si="1"/>
        <v>0</v>
      </c>
      <c r="D33" s="132">
        <f t="shared" si="2"/>
        <v>0</v>
      </c>
      <c r="E33" s="133">
        <f t="shared" si="2"/>
        <v>0</v>
      </c>
      <c r="F33" s="134"/>
      <c r="G33" s="135"/>
      <c r="H33" s="134"/>
      <c r="I33" s="135"/>
      <c r="J33" s="134"/>
      <c r="K33" s="135"/>
      <c r="L33" s="134"/>
      <c r="M33" s="135"/>
      <c r="N33" s="136"/>
      <c r="O33" s="135"/>
      <c r="P33" s="136"/>
      <c r="Q33" s="137"/>
      <c r="R33" s="138"/>
      <c r="S33" s="101"/>
      <c r="T33" s="7"/>
      <c r="U33" s="8"/>
      <c r="V33" s="7"/>
      <c r="W33" s="7"/>
      <c r="X33" s="86"/>
      <c r="Y33" s="86"/>
      <c r="Z33" s="86"/>
      <c r="AA33" s="86"/>
    </row>
    <row r="34" spans="1:130" ht="16.149999999999999" customHeight="1" thickTop="1" x14ac:dyDescent="0.25">
      <c r="A34" s="1200" t="s">
        <v>47</v>
      </c>
      <c r="B34" s="139" t="s">
        <v>38</v>
      </c>
      <c r="C34" s="140">
        <f t="shared" si="1"/>
        <v>0</v>
      </c>
      <c r="D34" s="141">
        <f t="shared" si="2"/>
        <v>0</v>
      </c>
      <c r="E34" s="142">
        <f t="shared" si="2"/>
        <v>0</v>
      </c>
      <c r="F34" s="143"/>
      <c r="G34" s="144"/>
      <c r="H34" s="143"/>
      <c r="I34" s="144"/>
      <c r="J34" s="143"/>
      <c r="K34" s="144"/>
      <c r="L34" s="143"/>
      <c r="M34" s="144"/>
      <c r="N34" s="143"/>
      <c r="O34" s="144"/>
      <c r="P34" s="145"/>
      <c r="Q34" s="146"/>
      <c r="R34" s="147"/>
      <c r="S34" s="101"/>
      <c r="T34" s="7"/>
      <c r="U34" s="7"/>
      <c r="V34" s="7"/>
      <c r="W34" s="7"/>
      <c r="X34" s="86"/>
      <c r="Y34" s="86"/>
      <c r="Z34" s="86"/>
      <c r="AA34" s="86"/>
    </row>
    <row r="35" spans="1:130" ht="16.149999999999999" customHeight="1" x14ac:dyDescent="0.25">
      <c r="A35" s="1201"/>
      <c r="B35" s="130" t="s">
        <v>39</v>
      </c>
      <c r="C35" s="131">
        <f t="shared" si="1"/>
        <v>0</v>
      </c>
      <c r="D35" s="132">
        <f t="shared" si="2"/>
        <v>0</v>
      </c>
      <c r="E35" s="133">
        <f t="shared" si="2"/>
        <v>0</v>
      </c>
      <c r="F35" s="134"/>
      <c r="G35" s="135"/>
      <c r="H35" s="134"/>
      <c r="I35" s="135"/>
      <c r="J35" s="134"/>
      <c r="K35" s="135"/>
      <c r="L35" s="134"/>
      <c r="M35" s="135"/>
      <c r="N35" s="134"/>
      <c r="O35" s="135"/>
      <c r="P35" s="136"/>
      <c r="Q35" s="137"/>
      <c r="R35" s="138"/>
      <c r="S35" s="101"/>
      <c r="T35" s="7"/>
      <c r="U35" s="7"/>
      <c r="V35" s="7"/>
      <c r="W35" s="7"/>
      <c r="X35" s="86"/>
      <c r="Y35" s="86"/>
      <c r="Z35" s="86"/>
      <c r="AA35" s="86"/>
    </row>
    <row r="36" spans="1:130" ht="16.149999999999999" customHeight="1" x14ac:dyDescent="0.25">
      <c r="A36" s="1365" t="s">
        <v>48</v>
      </c>
      <c r="B36" s="491" t="s">
        <v>49</v>
      </c>
      <c r="C36" s="486">
        <f t="shared" si="1"/>
        <v>0</v>
      </c>
      <c r="D36" s="487">
        <f t="shared" si="2"/>
        <v>0</v>
      </c>
      <c r="E36" s="97">
        <f t="shared" si="2"/>
        <v>0</v>
      </c>
      <c r="F36" s="119"/>
      <c r="G36" s="120"/>
      <c r="H36" s="119"/>
      <c r="I36" s="120"/>
      <c r="J36" s="119"/>
      <c r="K36" s="120"/>
      <c r="L36" s="119"/>
      <c r="M36" s="120"/>
      <c r="N36" s="119"/>
      <c r="O36" s="120"/>
      <c r="P36" s="121"/>
      <c r="Q36" s="122"/>
      <c r="R36" s="123"/>
      <c r="S36" s="101"/>
      <c r="T36" s="7"/>
      <c r="U36" s="7"/>
      <c r="V36" s="7"/>
      <c r="W36" s="7"/>
      <c r="X36" s="86"/>
      <c r="Y36" s="86"/>
      <c r="Z36" s="86"/>
      <c r="AA36" s="86"/>
    </row>
    <row r="37" spans="1:130" ht="16.149999999999999" customHeight="1" x14ac:dyDescent="0.25">
      <c r="A37" s="1198"/>
      <c r="B37" s="520" t="s">
        <v>38</v>
      </c>
      <c r="C37" s="110">
        <f t="shared" si="1"/>
        <v>0</v>
      </c>
      <c r="D37" s="111">
        <f t="shared" si="2"/>
        <v>0</v>
      </c>
      <c r="E37" s="112">
        <f t="shared" si="2"/>
        <v>0</v>
      </c>
      <c r="F37" s="104"/>
      <c r="G37" s="105"/>
      <c r="H37" s="104"/>
      <c r="I37" s="105"/>
      <c r="J37" s="104"/>
      <c r="K37" s="105"/>
      <c r="L37" s="104"/>
      <c r="M37" s="105"/>
      <c r="N37" s="104"/>
      <c r="O37" s="105"/>
      <c r="P37" s="106"/>
      <c r="Q37" s="107"/>
      <c r="R37" s="108"/>
      <c r="S37" s="101"/>
      <c r="T37" s="7"/>
      <c r="U37" s="7"/>
      <c r="V37" s="7"/>
      <c r="W37" s="7"/>
      <c r="X37" s="86"/>
      <c r="Y37" s="86"/>
      <c r="Z37" s="86"/>
      <c r="AA37" s="86"/>
    </row>
    <row r="38" spans="1:130" ht="16.149999999999999" customHeight="1" x14ac:dyDescent="0.25">
      <c r="A38" s="1199"/>
      <c r="B38" s="113" t="s">
        <v>39</v>
      </c>
      <c r="C38" s="54">
        <f t="shared" si="1"/>
        <v>0</v>
      </c>
      <c r="D38" s="114">
        <f t="shared" si="2"/>
        <v>0</v>
      </c>
      <c r="E38" s="56">
        <f t="shared" si="2"/>
        <v>0</v>
      </c>
      <c r="F38" s="58"/>
      <c r="G38" s="59"/>
      <c r="H38" s="58"/>
      <c r="I38" s="59"/>
      <c r="J38" s="58"/>
      <c r="K38" s="59"/>
      <c r="L38" s="58"/>
      <c r="M38" s="59"/>
      <c r="N38" s="58"/>
      <c r="O38" s="59"/>
      <c r="P38" s="115"/>
      <c r="Q38" s="116"/>
      <c r="R38" s="117"/>
      <c r="S38" s="101"/>
      <c r="T38" s="7"/>
      <c r="U38" s="7"/>
      <c r="V38" s="7"/>
      <c r="W38" s="7"/>
      <c r="X38" s="7"/>
      <c r="Y38" s="7"/>
      <c r="Z38" s="7"/>
      <c r="AA38" s="7"/>
    </row>
    <row r="39" spans="1:130" ht="31.15" customHeight="1" x14ac:dyDescent="0.25">
      <c r="A39" s="492" t="s">
        <v>50</v>
      </c>
      <c r="B39" s="492"/>
      <c r="C39" s="492"/>
      <c r="D39" s="492"/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7"/>
      <c r="S39" s="7"/>
      <c r="T39" s="7"/>
      <c r="U39" s="7"/>
      <c r="V39" s="7"/>
      <c r="W39" s="7"/>
      <c r="X39" s="7"/>
      <c r="Y39" s="7"/>
      <c r="Z39" s="7"/>
      <c r="AA39" s="7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</row>
    <row r="40" spans="1:130" ht="16.149999999999999" customHeight="1" x14ac:dyDescent="0.25">
      <c r="A40" s="1366" t="s">
        <v>51</v>
      </c>
      <c r="B40" s="1357"/>
      <c r="C40" s="1366" t="s">
        <v>27</v>
      </c>
      <c r="D40" s="1359"/>
      <c r="E40" s="1357"/>
      <c r="F40" s="1367" t="s">
        <v>28</v>
      </c>
      <c r="G40" s="1368"/>
      <c r="H40" s="1368"/>
      <c r="I40" s="1368"/>
      <c r="J40" s="1368"/>
      <c r="K40" s="1368"/>
      <c r="L40" s="1368"/>
      <c r="M40" s="1368"/>
      <c r="N40" s="1368"/>
      <c r="O40" s="1368"/>
      <c r="P40" s="1368"/>
      <c r="Q40" s="1370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130" ht="16.149999999999999" customHeight="1" x14ac:dyDescent="0.25">
      <c r="A41" s="1201"/>
      <c r="B41" s="1205"/>
      <c r="C41" s="1190"/>
      <c r="D41" s="1191"/>
      <c r="E41" s="1185"/>
      <c r="F41" s="1360" t="s">
        <v>30</v>
      </c>
      <c r="G41" s="1362"/>
      <c r="H41" s="1360" t="s">
        <v>31</v>
      </c>
      <c r="I41" s="1362"/>
      <c r="J41" s="1360" t="s">
        <v>15</v>
      </c>
      <c r="K41" s="1362"/>
      <c r="L41" s="1360" t="s">
        <v>32</v>
      </c>
      <c r="M41" s="1362"/>
      <c r="N41" s="1360" t="s">
        <v>33</v>
      </c>
      <c r="O41" s="1362"/>
      <c r="P41" s="1360" t="s">
        <v>34</v>
      </c>
      <c r="Q41" s="1362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130" ht="16.149999999999999" customHeight="1" x14ac:dyDescent="0.25">
      <c r="A42" s="1190"/>
      <c r="B42" s="1185"/>
      <c r="C42" s="485" t="s">
        <v>17</v>
      </c>
      <c r="D42" s="83" t="s">
        <v>18</v>
      </c>
      <c r="E42" s="514" t="s">
        <v>19</v>
      </c>
      <c r="F42" s="538" t="s">
        <v>18</v>
      </c>
      <c r="G42" s="532" t="s">
        <v>19</v>
      </c>
      <c r="H42" s="538" t="s">
        <v>18</v>
      </c>
      <c r="I42" s="532" t="s">
        <v>19</v>
      </c>
      <c r="J42" s="538" t="s">
        <v>18</v>
      </c>
      <c r="K42" s="532" t="s">
        <v>19</v>
      </c>
      <c r="L42" s="538" t="s">
        <v>18</v>
      </c>
      <c r="M42" s="532" t="s">
        <v>19</v>
      </c>
      <c r="N42" s="538" t="s">
        <v>18</v>
      </c>
      <c r="O42" s="532" t="s">
        <v>19</v>
      </c>
      <c r="P42" s="538" t="s">
        <v>18</v>
      </c>
      <c r="Q42" s="532" t="s">
        <v>19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149999999999999" customHeight="1" x14ac:dyDescent="0.25">
      <c r="A43" s="1213" t="s">
        <v>37</v>
      </c>
      <c r="B43" s="1214"/>
      <c r="C43" s="153">
        <f>SUM(D43+E43)</f>
        <v>0</v>
      </c>
      <c r="D43" s="154">
        <f t="shared" ref="D43:E45" si="4">SUM(F43+H43+J43+L43+N43+P43)</f>
        <v>0</v>
      </c>
      <c r="E43" s="155">
        <f t="shared" si="4"/>
        <v>0</v>
      </c>
      <c r="F43" s="119"/>
      <c r="G43" s="123"/>
      <c r="H43" s="119"/>
      <c r="I43" s="123"/>
      <c r="J43" s="119"/>
      <c r="K43" s="120"/>
      <c r="L43" s="119"/>
      <c r="M43" s="120"/>
      <c r="N43" s="121"/>
      <c r="O43" s="120"/>
      <c r="P43" s="121"/>
      <c r="Q43" s="120"/>
      <c r="R43" s="156" t="str">
        <f t="shared" ref="R43:R46" si="5">CA43</f>
        <v/>
      </c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CA43" s="10" t="str">
        <f>IF(C43&lt;&gt;[2]A05!C55,"* Niños derivados deben ser iguales al ingreso de niños(as) Normal con Rezago a salas de estimulación REM A05 sección F. ","")</f>
        <v/>
      </c>
    </row>
    <row r="44" spans="1:130" ht="16.149999999999999" customHeight="1" x14ac:dyDescent="0.25">
      <c r="A44" s="1215" t="s">
        <v>38</v>
      </c>
      <c r="B44" s="1216"/>
      <c r="C44" s="157">
        <f>SUM(D44+E44)</f>
        <v>0</v>
      </c>
      <c r="D44" s="158">
        <f t="shared" si="4"/>
        <v>0</v>
      </c>
      <c r="E44" s="159">
        <f t="shared" si="4"/>
        <v>0</v>
      </c>
      <c r="F44" s="104"/>
      <c r="G44" s="100"/>
      <c r="H44" s="50"/>
      <c r="I44" s="100"/>
      <c r="J44" s="50"/>
      <c r="K44" s="51"/>
      <c r="L44" s="50"/>
      <c r="M44" s="51"/>
      <c r="N44" s="98"/>
      <c r="O44" s="51"/>
      <c r="P44" s="98"/>
      <c r="Q44" s="51"/>
      <c r="R44" s="156" t="str">
        <f t="shared" si="5"/>
        <v/>
      </c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CA44" s="10" t="str">
        <f>IF(C44&lt;&gt;[2]A05!C56,"* Niños derivados deben ser iguales al ingreso de niños(as) con Riesgo a salas de estimulación REM A05 sección F. ","")</f>
        <v/>
      </c>
    </row>
    <row r="45" spans="1:130" ht="16.149999999999999" customHeight="1" x14ac:dyDescent="0.25">
      <c r="A45" s="1217" t="s">
        <v>39</v>
      </c>
      <c r="B45" s="1218"/>
      <c r="C45" s="160">
        <f>SUM(D45+E45)</f>
        <v>0</v>
      </c>
      <c r="D45" s="161">
        <f t="shared" si="4"/>
        <v>0</v>
      </c>
      <c r="E45" s="162">
        <f t="shared" si="4"/>
        <v>0</v>
      </c>
      <c r="F45" s="134"/>
      <c r="G45" s="138"/>
      <c r="H45" s="58"/>
      <c r="I45" s="117"/>
      <c r="J45" s="58"/>
      <c r="K45" s="59"/>
      <c r="L45" s="58"/>
      <c r="M45" s="59"/>
      <c r="N45" s="115"/>
      <c r="O45" s="59"/>
      <c r="P45" s="115"/>
      <c r="Q45" s="59"/>
      <c r="R45" s="156" t="str">
        <f t="shared" si="5"/>
        <v/>
      </c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CA45" s="10" t="str">
        <f>IF(C45&lt;&gt;[2]A05!C57,"* Niños derivados deben ser iguales al ingreso de niños(as) con Retraso a salas de estimulación REM A05 sección F. ","")</f>
        <v/>
      </c>
    </row>
    <row r="46" spans="1:130" ht="16.149999999999999" customHeight="1" x14ac:dyDescent="0.25">
      <c r="A46" s="1373" t="s">
        <v>52</v>
      </c>
      <c r="B46" s="1374"/>
      <c r="C46" s="163">
        <f>SUM(D46:E46)</f>
        <v>0</v>
      </c>
      <c r="D46" s="164">
        <f>SUM(F46+H46+J46+L46+N46+P46)</f>
        <v>0</v>
      </c>
      <c r="E46" s="493">
        <f>SUM(G46+I46+K46+M46+O46+Q46)</f>
        <v>0</v>
      </c>
      <c r="F46" s="41"/>
      <c r="G46" s="490"/>
      <c r="H46" s="41"/>
      <c r="I46" s="490"/>
      <c r="J46" s="41"/>
      <c r="K46" s="42"/>
      <c r="L46" s="41"/>
      <c r="M46" s="42"/>
      <c r="N46" s="489"/>
      <c r="O46" s="42"/>
      <c r="P46" s="489"/>
      <c r="Q46" s="42"/>
      <c r="R46" s="156" t="str">
        <f t="shared" si="5"/>
        <v/>
      </c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CA46" s="10" t="str">
        <f>IF(C46&lt;&gt;[2]A05!C59,"* Niños derivados deben ser iguales al ingreso de niños(as) con Otras Vulnerabilidad a salas de estimulación REM A05 sección F. ","")</f>
        <v/>
      </c>
    </row>
    <row r="47" spans="1:130" ht="31.15" customHeight="1" x14ac:dyDescent="0.25">
      <c r="A47" s="18" t="s">
        <v>53</v>
      </c>
      <c r="B47" s="19"/>
      <c r="C47" s="19"/>
      <c r="D47" s="19"/>
      <c r="E47" s="19"/>
      <c r="F47" s="19"/>
      <c r="G47" s="19"/>
      <c r="H47" s="19"/>
      <c r="I47" s="19"/>
      <c r="J47" s="166"/>
      <c r="K47" s="166"/>
      <c r="L47" s="166"/>
      <c r="M47" s="166"/>
      <c r="N47" s="166"/>
      <c r="O47" s="166"/>
      <c r="P47" s="166"/>
      <c r="Q47" s="166"/>
      <c r="R47" s="86"/>
      <c r="S47" s="86"/>
      <c r="T47" s="86"/>
      <c r="U47" s="86"/>
      <c r="V47" s="86"/>
      <c r="W47" s="86"/>
      <c r="X47" s="86"/>
      <c r="Y47" s="86"/>
      <c r="Z47" s="86"/>
      <c r="AA47" s="86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</row>
    <row r="48" spans="1:130" ht="16.149999999999999" customHeight="1" x14ac:dyDescent="0.25">
      <c r="A48" s="1375" t="s">
        <v>21</v>
      </c>
      <c r="B48" s="1376"/>
      <c r="C48" s="1366" t="s">
        <v>5</v>
      </c>
      <c r="D48" s="1359"/>
      <c r="E48" s="1357"/>
      <c r="F48" s="1183" t="s">
        <v>28</v>
      </c>
      <c r="G48" s="1183"/>
      <c r="H48" s="1183"/>
      <c r="I48" s="1183"/>
      <c r="J48" s="166"/>
      <c r="K48" s="166"/>
      <c r="L48" s="166"/>
      <c r="M48" s="166"/>
      <c r="N48" s="166"/>
      <c r="O48" s="166"/>
      <c r="P48" s="166"/>
      <c r="Q48" s="166"/>
      <c r="R48" s="86"/>
      <c r="S48" s="86"/>
      <c r="T48" s="86"/>
      <c r="U48" s="86"/>
      <c r="V48" s="86"/>
      <c r="W48" s="86"/>
      <c r="X48" s="86"/>
      <c r="Y48" s="86"/>
      <c r="Z48" s="86"/>
      <c r="AA48" s="86"/>
    </row>
    <row r="49" spans="1:130" ht="16.149999999999999" customHeight="1" x14ac:dyDescent="0.25">
      <c r="A49" s="1223"/>
      <c r="B49" s="1224"/>
      <c r="C49" s="1190"/>
      <c r="D49" s="1191"/>
      <c r="E49" s="1185"/>
      <c r="F49" s="1360" t="s">
        <v>8</v>
      </c>
      <c r="G49" s="1362"/>
      <c r="H49" s="1360" t="s">
        <v>9</v>
      </c>
      <c r="I49" s="1362"/>
      <c r="J49" s="166"/>
      <c r="K49" s="166"/>
      <c r="L49" s="166"/>
      <c r="M49" s="166"/>
      <c r="N49" s="166"/>
      <c r="O49" s="166"/>
      <c r="P49" s="166"/>
      <c r="Q49" s="166"/>
      <c r="R49" s="86"/>
      <c r="S49" s="86"/>
      <c r="T49" s="86"/>
      <c r="U49" s="86"/>
      <c r="V49" s="86"/>
      <c r="W49" s="86"/>
      <c r="X49" s="86"/>
      <c r="Y49" s="86"/>
      <c r="Z49" s="86"/>
      <c r="AA49" s="86"/>
    </row>
    <row r="50" spans="1:130" ht="16.149999999999999" customHeight="1" x14ac:dyDescent="0.25">
      <c r="A50" s="1225"/>
      <c r="B50" s="1226"/>
      <c r="C50" s="485" t="s">
        <v>17</v>
      </c>
      <c r="D50" s="83" t="s">
        <v>18</v>
      </c>
      <c r="E50" s="514" t="s">
        <v>19</v>
      </c>
      <c r="F50" s="30" t="s">
        <v>18</v>
      </c>
      <c r="G50" s="529" t="s">
        <v>19</v>
      </c>
      <c r="H50" s="30" t="s">
        <v>18</v>
      </c>
      <c r="I50" s="529" t="s">
        <v>19</v>
      </c>
      <c r="J50" s="166"/>
      <c r="K50" s="166"/>
      <c r="L50" s="166"/>
      <c r="M50" s="166"/>
      <c r="N50" s="166"/>
      <c r="O50" s="166"/>
      <c r="P50" s="166"/>
      <c r="Q50" s="16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1:130" ht="16.149999999999999" customHeight="1" x14ac:dyDescent="0.25">
      <c r="A51" s="1371" t="s">
        <v>54</v>
      </c>
      <c r="B51" s="1372"/>
      <c r="C51" s="167">
        <f>SUM(D51+E51)</f>
        <v>0</v>
      </c>
      <c r="D51" s="168">
        <f t="shared" ref="D51:E54" si="6">SUM(F51+H51)</f>
        <v>0</v>
      </c>
      <c r="E51" s="488">
        <f t="shared" si="6"/>
        <v>0</v>
      </c>
      <c r="F51" s="169">
        <f>SUM(F52:F54)</f>
        <v>0</v>
      </c>
      <c r="G51" s="493">
        <f>SUM(G52:G54)</f>
        <v>0</v>
      </c>
      <c r="H51" s="494">
        <f>SUM(H52:H54)</f>
        <v>0</v>
      </c>
      <c r="I51" s="171">
        <f>SUM(I52:I54)</f>
        <v>0</v>
      </c>
      <c r="J51" s="172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86"/>
      <c r="AA51" s="86"/>
    </row>
    <row r="52" spans="1:130" ht="16.149999999999999" customHeight="1" x14ac:dyDescent="0.25">
      <c r="A52" s="1209" t="s">
        <v>22</v>
      </c>
      <c r="B52" s="1210"/>
      <c r="C52" s="173">
        <f>SUM(D52+E52)</f>
        <v>0</v>
      </c>
      <c r="D52" s="174">
        <f t="shared" si="6"/>
        <v>0</v>
      </c>
      <c r="E52" s="49">
        <f t="shared" si="6"/>
        <v>0</v>
      </c>
      <c r="F52" s="50"/>
      <c r="G52" s="100"/>
      <c r="H52" s="98"/>
      <c r="I52" s="51"/>
      <c r="J52" s="172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86"/>
      <c r="AA52" s="86"/>
    </row>
    <row r="53" spans="1:130" ht="16.149999999999999" customHeight="1" x14ac:dyDescent="0.25">
      <c r="A53" s="1211" t="s">
        <v>55</v>
      </c>
      <c r="B53" s="1212"/>
      <c r="C53" s="110">
        <f>SUM(D53+E53)</f>
        <v>0</v>
      </c>
      <c r="D53" s="111">
        <f t="shared" si="6"/>
        <v>0</v>
      </c>
      <c r="E53" s="112">
        <f t="shared" si="6"/>
        <v>0</v>
      </c>
      <c r="F53" s="104"/>
      <c r="G53" s="108"/>
      <c r="H53" s="106"/>
      <c r="I53" s="105"/>
      <c r="J53" s="172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86"/>
      <c r="AA53" s="86"/>
    </row>
    <row r="54" spans="1:130" ht="16.149999999999999" customHeight="1" x14ac:dyDescent="0.25">
      <c r="A54" s="1227" t="s">
        <v>56</v>
      </c>
      <c r="B54" s="1228"/>
      <c r="C54" s="54">
        <f>SUM(D54+E54)</f>
        <v>0</v>
      </c>
      <c r="D54" s="114">
        <f t="shared" si="6"/>
        <v>0</v>
      </c>
      <c r="E54" s="56">
        <f t="shared" si="6"/>
        <v>0</v>
      </c>
      <c r="F54" s="58"/>
      <c r="G54" s="117"/>
      <c r="H54" s="115"/>
      <c r="I54" s="59"/>
      <c r="J54" s="172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86"/>
      <c r="AA54" s="86"/>
    </row>
    <row r="55" spans="1:130" ht="31.15" customHeight="1" x14ac:dyDescent="0.25">
      <c r="A55" s="18" t="s">
        <v>57</v>
      </c>
      <c r="B55" s="19"/>
      <c r="C55" s="19"/>
      <c r="D55" s="19"/>
      <c r="E55" s="19"/>
      <c r="F55" s="19"/>
      <c r="G55" s="19"/>
      <c r="H55" s="19"/>
      <c r="I55" s="19"/>
      <c r="J55" s="20"/>
      <c r="K55" s="20"/>
      <c r="L55" s="175"/>
      <c r="M55" s="166"/>
      <c r="N55" s="166"/>
      <c r="O55" s="16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</row>
    <row r="56" spans="1:130" ht="16.149999999999999" customHeight="1" x14ac:dyDescent="0.25">
      <c r="A56" s="1366" t="s">
        <v>58</v>
      </c>
      <c r="B56" s="1359"/>
      <c r="C56" s="1366" t="s">
        <v>59</v>
      </c>
      <c r="D56" s="1359"/>
      <c r="E56" s="1357"/>
      <c r="F56" s="1361" t="s">
        <v>60</v>
      </c>
      <c r="G56" s="1361"/>
      <c r="H56" s="1361"/>
      <c r="I56" s="1361"/>
      <c r="J56" s="1361"/>
      <c r="K56" s="1361"/>
      <c r="L56" s="1361"/>
      <c r="M56" s="1361"/>
      <c r="N56" s="1361"/>
      <c r="O56" s="1362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</row>
    <row r="57" spans="1:130" ht="16.149999999999999" customHeight="1" x14ac:dyDescent="0.25">
      <c r="A57" s="1201"/>
      <c r="B57" s="1229"/>
      <c r="C57" s="1190"/>
      <c r="D57" s="1191"/>
      <c r="E57" s="1185"/>
      <c r="F57" s="1361" t="s">
        <v>61</v>
      </c>
      <c r="G57" s="1362"/>
      <c r="H57" s="1361" t="s">
        <v>62</v>
      </c>
      <c r="I57" s="1362"/>
      <c r="J57" s="1361" t="s">
        <v>63</v>
      </c>
      <c r="K57" s="1361"/>
      <c r="L57" s="1360" t="s">
        <v>64</v>
      </c>
      <c r="M57" s="1362"/>
      <c r="N57" s="1360" t="s">
        <v>65</v>
      </c>
      <c r="O57" s="1362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</row>
    <row r="58" spans="1:130" ht="16.149999999999999" customHeight="1" x14ac:dyDescent="0.25">
      <c r="A58" s="1190"/>
      <c r="B58" s="1191"/>
      <c r="C58" s="30" t="s">
        <v>17</v>
      </c>
      <c r="D58" s="83" t="s">
        <v>18</v>
      </c>
      <c r="E58" s="529" t="s">
        <v>19</v>
      </c>
      <c r="F58" s="30" t="s">
        <v>18</v>
      </c>
      <c r="G58" s="529" t="s">
        <v>19</v>
      </c>
      <c r="H58" s="30" t="s">
        <v>18</v>
      </c>
      <c r="I58" s="529" t="s">
        <v>19</v>
      </c>
      <c r="J58" s="30" t="s">
        <v>18</v>
      </c>
      <c r="K58" s="539" t="s">
        <v>19</v>
      </c>
      <c r="L58" s="30" t="s">
        <v>18</v>
      </c>
      <c r="M58" s="529" t="s">
        <v>19</v>
      </c>
      <c r="N58" s="30" t="s">
        <v>18</v>
      </c>
      <c r="O58" s="529" t="s">
        <v>19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573"/>
      <c r="AB58" s="574"/>
    </row>
    <row r="59" spans="1:130" ht="16.149999999999999" customHeight="1" x14ac:dyDescent="0.25">
      <c r="A59" s="1377" t="s">
        <v>66</v>
      </c>
      <c r="B59" s="1378"/>
      <c r="C59" s="167">
        <f>SUM(D59+E59)</f>
        <v>0</v>
      </c>
      <c r="D59" s="168">
        <f>SUM(F59+H59+J59+L59+N59)</f>
        <v>0</v>
      </c>
      <c r="E59" s="575">
        <f>SUM(G59+I59+K59+M59+O59)</f>
        <v>0</v>
      </c>
      <c r="F59" s="565"/>
      <c r="G59" s="42"/>
      <c r="H59" s="565"/>
      <c r="I59" s="42"/>
      <c r="J59" s="565"/>
      <c r="K59" s="179"/>
      <c r="L59" s="41"/>
      <c r="M59" s="42"/>
      <c r="N59" s="41"/>
      <c r="O59" s="42"/>
      <c r="P59" s="44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574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149999999999999" customHeight="1" x14ac:dyDescent="0.25">
      <c r="A60" s="1234" t="s">
        <v>67</v>
      </c>
      <c r="B60" s="1234"/>
      <c r="C60" s="47">
        <f>SUM(D60+E60)</f>
        <v>0</v>
      </c>
      <c r="D60" s="180">
        <f t="shared" ref="D60:E62" si="7">SUM(F60+H60+J60)</f>
        <v>0</v>
      </c>
      <c r="E60" s="181">
        <f t="shared" si="7"/>
        <v>0</v>
      </c>
      <c r="F60" s="50"/>
      <c r="G60" s="51"/>
      <c r="H60" s="52"/>
      <c r="I60" s="51"/>
      <c r="J60" s="52"/>
      <c r="K60" s="182"/>
      <c r="L60" s="183"/>
      <c r="M60" s="184"/>
      <c r="N60" s="183"/>
      <c r="O60" s="184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496"/>
      <c r="AB60" s="497"/>
    </row>
    <row r="61" spans="1:130" ht="16.149999999999999" customHeight="1" x14ac:dyDescent="0.25">
      <c r="A61" s="1235" t="s">
        <v>68</v>
      </c>
      <c r="B61" s="1212"/>
      <c r="C61" s="185">
        <f>SUM(D61+E61)</f>
        <v>0</v>
      </c>
      <c r="D61" s="132">
        <f t="shared" si="7"/>
        <v>0</v>
      </c>
      <c r="E61" s="186">
        <f t="shared" si="7"/>
        <v>0</v>
      </c>
      <c r="F61" s="106"/>
      <c r="G61" s="105"/>
      <c r="H61" s="187"/>
      <c r="I61" s="105"/>
      <c r="J61" s="187"/>
      <c r="K61" s="188"/>
      <c r="L61" s="189"/>
      <c r="M61" s="190"/>
      <c r="N61" s="191"/>
      <c r="O61" s="192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496"/>
      <c r="AB61" s="497"/>
    </row>
    <row r="62" spans="1:130" ht="16.149999999999999" customHeight="1" x14ac:dyDescent="0.25">
      <c r="A62" s="1236" t="s">
        <v>69</v>
      </c>
      <c r="B62" s="1236"/>
      <c r="C62" s="47">
        <f>SUM(D62+E62)</f>
        <v>0</v>
      </c>
      <c r="D62" s="111">
        <f t="shared" si="7"/>
        <v>0</v>
      </c>
      <c r="E62" s="181">
        <f t="shared" si="7"/>
        <v>0</v>
      </c>
      <c r="F62" s="193"/>
      <c r="G62" s="194"/>
      <c r="H62" s="195"/>
      <c r="I62" s="194"/>
      <c r="J62" s="195"/>
      <c r="K62" s="196"/>
      <c r="L62" s="189"/>
      <c r="M62" s="190"/>
      <c r="N62" s="191"/>
      <c r="O62" s="192"/>
      <c r="P62" s="81"/>
      <c r="Q62" s="197"/>
      <c r="R62" s="197"/>
      <c r="S62" s="197"/>
      <c r="T62" s="197"/>
      <c r="U62" s="7"/>
      <c r="V62" s="7"/>
      <c r="W62" s="7"/>
      <c r="X62" s="7"/>
      <c r="Y62" s="7"/>
      <c r="Z62" s="7"/>
      <c r="AA62" s="498"/>
      <c r="AB62" s="497"/>
    </row>
    <row r="63" spans="1:130" ht="16.149999999999999" customHeight="1" x14ac:dyDescent="0.25">
      <c r="A63" s="1237" t="s">
        <v>70</v>
      </c>
      <c r="B63" s="1237"/>
      <c r="C63" s="199">
        <f>SUM(D63+E63)</f>
        <v>0</v>
      </c>
      <c r="D63" s="200">
        <f>SUM(J63+L63+N63)</f>
        <v>0</v>
      </c>
      <c r="E63" s="201">
        <f>SUM(K63+M63+O63)</f>
        <v>0</v>
      </c>
      <c r="F63" s="202"/>
      <c r="G63" s="203"/>
      <c r="H63" s="202"/>
      <c r="I63" s="203"/>
      <c r="J63" s="204"/>
      <c r="K63" s="205"/>
      <c r="L63" s="206"/>
      <c r="M63" s="207"/>
      <c r="N63" s="208"/>
      <c r="O63" s="209"/>
      <c r="P63" s="81"/>
      <c r="Q63" s="197"/>
      <c r="R63" s="197"/>
      <c r="S63" s="197"/>
      <c r="T63" s="197"/>
      <c r="U63" s="7"/>
      <c r="V63" s="7"/>
      <c r="W63" s="7"/>
      <c r="X63" s="7"/>
      <c r="Y63" s="7"/>
      <c r="Z63" s="7"/>
      <c r="AA63" s="210"/>
    </row>
    <row r="64" spans="1:130" s="8" customFormat="1" ht="31.15" customHeight="1" x14ac:dyDescent="0.25">
      <c r="A64" s="211" t="s">
        <v>71</v>
      </c>
      <c r="B64" s="86"/>
      <c r="C64" s="86"/>
      <c r="D64" s="86"/>
      <c r="E64" s="212"/>
      <c r="F64" s="86"/>
      <c r="G64" s="212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499"/>
      <c r="V64" s="499"/>
      <c r="W64" s="499"/>
      <c r="X64" s="499"/>
      <c r="Y64" s="499"/>
      <c r="Z64" s="498"/>
      <c r="AA64" s="498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</row>
    <row r="65" spans="1:130" s="8" customFormat="1" ht="31.15" customHeight="1" x14ac:dyDescent="0.25">
      <c r="A65" s="211" t="s">
        <v>72</v>
      </c>
      <c r="B65" s="211"/>
      <c r="C65" s="211"/>
      <c r="D65" s="211"/>
      <c r="E65" s="211"/>
      <c r="F65" s="211"/>
      <c r="G65" s="211"/>
      <c r="H65" s="211"/>
      <c r="I65" s="211"/>
      <c r="J65" s="214"/>
      <c r="K65" s="81"/>
      <c r="L65" s="81"/>
      <c r="M65" s="81"/>
      <c r="N65" s="197"/>
      <c r="O65" s="197"/>
      <c r="P65" s="197"/>
      <c r="Q65" s="197"/>
      <c r="R65" s="197"/>
      <c r="S65" s="197"/>
      <c r="T65" s="197"/>
      <c r="U65" s="498"/>
      <c r="V65" s="498"/>
      <c r="W65" s="498"/>
      <c r="X65" s="498"/>
      <c r="Y65" s="498"/>
      <c r="Z65" s="498"/>
      <c r="AA65" s="498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</row>
    <row r="66" spans="1:130" ht="16.149999999999999" customHeight="1" x14ac:dyDescent="0.25">
      <c r="A66" s="1365" t="s">
        <v>73</v>
      </c>
      <c r="B66" s="1365"/>
      <c r="C66" s="1365" t="s">
        <v>59</v>
      </c>
      <c r="D66" s="215"/>
      <c r="E66" s="166"/>
      <c r="F66" s="166"/>
      <c r="G66" s="166"/>
      <c r="H66" s="166"/>
      <c r="I66" s="166"/>
      <c r="J66" s="166"/>
      <c r="K66" s="216"/>
      <c r="L66" s="216"/>
      <c r="M66" s="216"/>
      <c r="N66" s="17"/>
      <c r="O66" s="17"/>
      <c r="P66" s="7"/>
      <c r="Q66" s="7"/>
      <c r="R66" s="498"/>
      <c r="S66" s="498"/>
      <c r="T66" s="498"/>
      <c r="U66" s="498"/>
      <c r="V66" s="498"/>
      <c r="W66" s="498"/>
      <c r="X66" s="498"/>
      <c r="Y66" s="498"/>
      <c r="Z66" s="498"/>
      <c r="AA66" s="498"/>
    </row>
    <row r="67" spans="1:130" ht="16.149999999999999" customHeight="1" x14ac:dyDescent="0.25">
      <c r="A67" s="1199"/>
      <c r="B67" s="1199"/>
      <c r="C67" s="1199"/>
      <c r="D67" s="166"/>
      <c r="E67" s="166"/>
      <c r="F67" s="166"/>
      <c r="G67" s="166"/>
      <c r="H67" s="166"/>
      <c r="I67" s="166"/>
      <c r="J67" s="166"/>
      <c r="K67" s="216"/>
      <c r="L67" s="216"/>
      <c r="M67" s="216"/>
      <c r="N67" s="17"/>
      <c r="O67" s="17"/>
      <c r="P67" s="17"/>
      <c r="Q67" s="17"/>
      <c r="R67" s="500"/>
      <c r="S67" s="500"/>
      <c r="T67" s="500"/>
      <c r="U67" s="500"/>
      <c r="V67" s="500"/>
      <c r="W67" s="500"/>
      <c r="X67" s="500"/>
      <c r="Y67" s="500"/>
      <c r="Z67" s="498"/>
      <c r="AA67" s="498"/>
    </row>
    <row r="68" spans="1:130" ht="16.149999999999999" customHeight="1" x14ac:dyDescent="0.25">
      <c r="A68" s="1230" t="s">
        <v>59</v>
      </c>
      <c r="B68" s="1230"/>
      <c r="C68" s="218">
        <f>SUM(C69:C72)</f>
        <v>0</v>
      </c>
      <c r="D68" s="219"/>
      <c r="E68" s="166"/>
      <c r="F68" s="166"/>
      <c r="G68" s="166"/>
      <c r="H68" s="166"/>
      <c r="I68" s="166"/>
      <c r="J68" s="166"/>
      <c r="K68" s="216"/>
      <c r="L68" s="216"/>
      <c r="M68" s="216"/>
      <c r="N68" s="17"/>
      <c r="O68" s="17"/>
      <c r="P68" s="17"/>
      <c r="Q68" s="17"/>
      <c r="R68" s="500"/>
      <c r="S68" s="500"/>
      <c r="T68" s="501"/>
      <c r="U68" s="501"/>
      <c r="V68" s="501"/>
      <c r="W68" s="501"/>
      <c r="X68" s="501"/>
      <c r="Y68" s="501"/>
      <c r="Z68" s="498"/>
      <c r="AA68" s="498"/>
    </row>
    <row r="69" spans="1:130" ht="16.149999999999999" customHeight="1" x14ac:dyDescent="0.25">
      <c r="A69" s="1231" t="s">
        <v>74</v>
      </c>
      <c r="B69" s="1231"/>
      <c r="C69" s="221"/>
      <c r="D69" s="219"/>
      <c r="E69" s="166"/>
      <c r="F69" s="166"/>
      <c r="G69" s="166"/>
      <c r="H69" s="166"/>
      <c r="I69" s="166"/>
      <c r="J69" s="166"/>
      <c r="K69" s="216"/>
      <c r="L69" s="216"/>
      <c r="M69" s="216"/>
      <c r="N69" s="17"/>
      <c r="O69" s="17"/>
      <c r="P69" s="17"/>
      <c r="Q69" s="17"/>
      <c r="R69" s="500"/>
      <c r="S69" s="500"/>
      <c r="T69" s="501"/>
      <c r="U69" s="501"/>
      <c r="V69" s="501"/>
      <c r="W69" s="501"/>
      <c r="X69" s="501"/>
      <c r="Y69" s="501"/>
      <c r="Z69" s="498"/>
      <c r="AA69" s="498"/>
    </row>
    <row r="70" spans="1:130" ht="16.149999999999999" customHeight="1" x14ac:dyDescent="0.25">
      <c r="A70" s="1232" t="s">
        <v>75</v>
      </c>
      <c r="B70" s="1232"/>
      <c r="C70" s="222"/>
      <c r="D70" s="219"/>
      <c r="E70" s="166"/>
      <c r="F70" s="166"/>
      <c r="G70" s="166"/>
      <c r="H70" s="166"/>
      <c r="I70" s="166"/>
      <c r="J70" s="166"/>
      <c r="K70" s="216"/>
      <c r="L70" s="216"/>
      <c r="M70" s="216"/>
      <c r="N70" s="17"/>
      <c r="O70" s="17"/>
      <c r="P70" s="17"/>
      <c r="Q70" s="17"/>
      <c r="R70" s="500"/>
      <c r="S70" s="500"/>
      <c r="T70" s="501"/>
      <c r="U70" s="501"/>
      <c r="V70" s="501"/>
      <c r="W70" s="501"/>
      <c r="X70" s="501"/>
      <c r="Y70" s="501"/>
      <c r="Z70" s="498"/>
      <c r="AA70" s="498"/>
    </row>
    <row r="71" spans="1:130" ht="16.149999999999999" customHeight="1" x14ac:dyDescent="0.25">
      <c r="A71" s="1232" t="s">
        <v>22</v>
      </c>
      <c r="B71" s="1232"/>
      <c r="C71" s="222"/>
      <c r="D71" s="219"/>
      <c r="E71" s="166"/>
      <c r="F71" s="166"/>
      <c r="G71" s="166"/>
      <c r="H71" s="166"/>
      <c r="I71" s="166"/>
      <c r="J71" s="166"/>
      <c r="K71" s="216"/>
      <c r="L71" s="216"/>
      <c r="M71" s="216"/>
      <c r="N71" s="17"/>
      <c r="O71" s="17"/>
      <c r="P71" s="17"/>
      <c r="Q71" s="17"/>
      <c r="R71" s="500"/>
      <c r="S71" s="500"/>
      <c r="T71" s="501"/>
      <c r="U71" s="501"/>
      <c r="V71" s="501"/>
      <c r="W71" s="501"/>
      <c r="X71" s="501"/>
      <c r="Y71" s="501"/>
      <c r="Z71" s="498"/>
      <c r="AA71" s="498"/>
    </row>
    <row r="72" spans="1:130" ht="16.149999999999999" customHeight="1" x14ac:dyDescent="0.25">
      <c r="A72" s="1233" t="s">
        <v>76</v>
      </c>
      <c r="B72" s="1233"/>
      <c r="C72" s="223"/>
      <c r="D72" s="219"/>
      <c r="E72" s="166"/>
      <c r="F72" s="166"/>
      <c r="G72" s="166"/>
      <c r="H72" s="166"/>
      <c r="I72" s="166"/>
      <c r="J72" s="166"/>
      <c r="K72" s="216"/>
      <c r="L72" s="216"/>
      <c r="M72" s="216"/>
      <c r="N72" s="17"/>
      <c r="O72" s="17"/>
      <c r="P72" s="17"/>
      <c r="Q72" s="17"/>
      <c r="R72" s="500"/>
      <c r="S72" s="500"/>
      <c r="T72" s="501"/>
      <c r="U72" s="501"/>
      <c r="V72" s="501"/>
      <c r="W72" s="501"/>
      <c r="X72" s="501"/>
      <c r="Y72" s="501"/>
      <c r="Z72" s="498"/>
      <c r="AA72" s="498"/>
    </row>
    <row r="73" spans="1:130" ht="31.15" customHeight="1" x14ac:dyDescent="0.25">
      <c r="A73" s="20" t="s">
        <v>77</v>
      </c>
      <c r="B73" s="20"/>
      <c r="C73" s="20"/>
      <c r="D73" s="20"/>
      <c r="E73" s="20"/>
      <c r="F73" s="211"/>
      <c r="G73" s="211"/>
      <c r="H73" s="211"/>
      <c r="I73" s="211"/>
      <c r="J73" s="86"/>
      <c r="K73" s="224"/>
      <c r="L73" s="224"/>
      <c r="M73" s="224"/>
      <c r="N73" s="7"/>
      <c r="O73" s="7"/>
      <c r="P73" s="7"/>
      <c r="Q73" s="7"/>
      <c r="R73" s="498"/>
      <c r="S73" s="498"/>
      <c r="T73" s="498"/>
      <c r="U73" s="501"/>
      <c r="V73" s="501"/>
      <c r="W73" s="501"/>
      <c r="X73" s="501"/>
      <c r="Y73" s="501"/>
      <c r="Z73" s="498"/>
      <c r="AA73" s="49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</row>
    <row r="74" spans="1:130" ht="36" customHeight="1" x14ac:dyDescent="0.25">
      <c r="A74" s="1355" t="s">
        <v>78</v>
      </c>
      <c r="B74" s="1356"/>
      <c r="C74" s="513" t="s">
        <v>79</v>
      </c>
      <c r="D74" s="513" t="s">
        <v>38</v>
      </c>
      <c r="E74" s="513" t="s">
        <v>80</v>
      </c>
      <c r="F74" s="86"/>
      <c r="G74" s="86"/>
      <c r="H74" s="86"/>
      <c r="I74" s="86"/>
      <c r="J74" s="86"/>
      <c r="K74" s="224"/>
      <c r="L74" s="224"/>
      <c r="M74" s="224"/>
      <c r="N74" s="7"/>
      <c r="O74" s="7"/>
      <c r="P74" s="7"/>
      <c r="Q74" s="7"/>
      <c r="R74" s="498"/>
      <c r="S74" s="498"/>
      <c r="T74" s="498"/>
      <c r="U74" s="501"/>
      <c r="V74" s="501"/>
      <c r="W74" s="501"/>
      <c r="X74" s="501"/>
      <c r="Y74" s="501"/>
      <c r="Z74" s="498"/>
      <c r="AA74" s="498"/>
    </row>
    <row r="75" spans="1:130" ht="15" customHeight="1" x14ac:dyDescent="0.25">
      <c r="A75" s="1379" t="s">
        <v>81</v>
      </c>
      <c r="B75" s="1380"/>
      <c r="C75" s="226"/>
      <c r="D75" s="226"/>
      <c r="E75" s="226"/>
      <c r="F75" s="44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98"/>
      <c r="S75" s="498"/>
      <c r="T75" s="498"/>
      <c r="U75" s="500"/>
      <c r="V75" s="500"/>
      <c r="W75" s="500"/>
      <c r="X75" s="500"/>
      <c r="Y75" s="500"/>
      <c r="Z75" s="498"/>
      <c r="AA75" s="498"/>
      <c r="CC75" s="10" t="str">
        <f>IF(C75&lt;=[2]A05!C11,"", "* Total de aplicaciones EPSA NO DEBE ser MAYOR que el Total de Gestantes ingresadas en REM A05 Sección A. ")</f>
        <v/>
      </c>
      <c r="CG75" s="10">
        <v>0</v>
      </c>
      <c r="CH75" s="10">
        <v>0</v>
      </c>
    </row>
    <row r="76" spans="1:130" ht="31.15" customHeight="1" x14ac:dyDescent="0.25">
      <c r="A76" s="20" t="s">
        <v>82</v>
      </c>
      <c r="B76" s="20"/>
      <c r="C76" s="20"/>
      <c r="D76" s="20"/>
      <c r="E76" s="20"/>
      <c r="F76" s="211"/>
      <c r="G76" s="211"/>
      <c r="H76" s="211"/>
      <c r="I76" s="502"/>
      <c r="J76" s="503"/>
      <c r="K76" s="502"/>
      <c r="L76" s="498"/>
      <c r="M76" s="498"/>
      <c r="N76" s="498"/>
      <c r="O76" s="498"/>
      <c r="P76" s="504"/>
      <c r="Q76" s="503"/>
      <c r="R76" s="498"/>
      <c r="S76" s="498"/>
      <c r="T76" s="498"/>
      <c r="U76" s="500"/>
      <c r="V76" s="500"/>
      <c r="W76" s="500"/>
      <c r="X76" s="500"/>
      <c r="Y76" s="500"/>
      <c r="Z76" s="498"/>
      <c r="AA76" s="49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G76" s="10">
        <v>0</v>
      </c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</row>
    <row r="77" spans="1:130" ht="51" customHeight="1" x14ac:dyDescent="0.25">
      <c r="A77" s="1366" t="s">
        <v>83</v>
      </c>
      <c r="B77" s="1357"/>
      <c r="C77" s="537" t="s">
        <v>79</v>
      </c>
      <c r="D77" s="229" t="s">
        <v>84</v>
      </c>
      <c r="E77" s="229" t="s">
        <v>85</v>
      </c>
      <c r="F77" s="230"/>
      <c r="G77" s="230"/>
      <c r="H77" s="230"/>
      <c r="I77" s="505"/>
      <c r="J77" s="505"/>
      <c r="K77" s="502"/>
      <c r="L77" s="498"/>
      <c r="M77" s="498"/>
      <c r="N77" s="498"/>
      <c r="O77" s="498"/>
      <c r="P77" s="498"/>
      <c r="Q77" s="498"/>
      <c r="R77" s="210"/>
      <c r="S77" s="7"/>
      <c r="T77" s="7"/>
      <c r="U77" s="17"/>
      <c r="V77" s="17"/>
      <c r="W77" s="17"/>
      <c r="X77" s="17"/>
      <c r="Y77" s="17"/>
      <c r="Z77" s="7"/>
      <c r="AA77" s="7"/>
      <c r="CG77" s="10">
        <v>0</v>
      </c>
    </row>
    <row r="78" spans="1:130" ht="25.15" customHeight="1" x14ac:dyDescent="0.25">
      <c r="A78" s="1357" t="s">
        <v>86</v>
      </c>
      <c r="B78" s="517" t="s">
        <v>87</v>
      </c>
      <c r="C78" s="233"/>
      <c r="D78" s="234"/>
      <c r="E78" s="233"/>
      <c r="F78" s="44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506"/>
      <c r="S78" s="7"/>
      <c r="T78" s="7"/>
      <c r="U78" s="17"/>
      <c r="V78" s="17"/>
      <c r="W78" s="17"/>
      <c r="X78" s="17"/>
      <c r="Y78" s="17"/>
      <c r="Z78" s="7"/>
      <c r="AA78" s="7"/>
      <c r="CG78" s="10">
        <v>0</v>
      </c>
    </row>
    <row r="79" spans="1:130" ht="25.15" customHeight="1" thickBot="1" x14ac:dyDescent="0.3">
      <c r="A79" s="1205"/>
      <c r="B79" s="236" t="s">
        <v>88</v>
      </c>
      <c r="C79" s="237"/>
      <c r="D79" s="238"/>
      <c r="E79" s="237"/>
      <c r="F79" s="44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98"/>
      <c r="S79" s="7"/>
      <c r="T79" s="7"/>
      <c r="U79" s="17"/>
      <c r="V79" s="17"/>
      <c r="W79" s="17"/>
      <c r="X79" s="17"/>
      <c r="Y79" s="17"/>
      <c r="Z79" s="7"/>
      <c r="AA79" s="7"/>
      <c r="CG79" s="10">
        <v>0</v>
      </c>
    </row>
    <row r="80" spans="1:130" ht="16.149999999999999" customHeight="1" thickTop="1" x14ac:dyDescent="0.25">
      <c r="A80" s="1244" t="s">
        <v>89</v>
      </c>
      <c r="B80" s="239" t="s">
        <v>90</v>
      </c>
      <c r="C80" s="240"/>
      <c r="D80" s="240"/>
      <c r="E80" s="241"/>
      <c r="F80" s="44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98"/>
      <c r="S80" s="7"/>
      <c r="T80" s="7"/>
      <c r="U80" s="17"/>
      <c r="V80" s="17"/>
      <c r="W80" s="17"/>
      <c r="X80" s="17"/>
      <c r="Y80" s="17"/>
      <c r="Z80" s="7"/>
      <c r="AA80" s="7"/>
      <c r="CG80" s="10">
        <v>0</v>
      </c>
    </row>
    <row r="81" spans="1:130" ht="16.149999999999999" customHeight="1" x14ac:dyDescent="0.25">
      <c r="A81" s="1199"/>
      <c r="B81" s="242" t="s">
        <v>91</v>
      </c>
      <c r="C81" s="223"/>
      <c r="D81" s="223"/>
      <c r="E81" s="243"/>
      <c r="F81" s="44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98"/>
      <c r="S81" s="7"/>
      <c r="T81" s="7"/>
      <c r="U81" s="17"/>
      <c r="V81" s="17"/>
      <c r="W81" s="17"/>
      <c r="X81" s="17"/>
      <c r="Y81" s="17"/>
      <c r="Z81" s="7"/>
      <c r="AA81" s="7"/>
      <c r="CG81" s="10">
        <v>0</v>
      </c>
    </row>
    <row r="82" spans="1:130" ht="31.15" customHeight="1" x14ac:dyDescent="0.25">
      <c r="A82" s="20" t="s">
        <v>92</v>
      </c>
      <c r="B82" s="244"/>
      <c r="C82" s="70"/>
      <c r="D82" s="70"/>
      <c r="E82" s="70"/>
      <c r="F82" s="245"/>
      <c r="G82" s="86"/>
      <c r="H82" s="224"/>
      <c r="I82" s="7"/>
      <c r="J82" s="246"/>
      <c r="K82" s="503"/>
      <c r="L82" s="507"/>
      <c r="M82" s="507"/>
      <c r="N82" s="498"/>
      <c r="O82" s="498"/>
      <c r="P82" s="498"/>
      <c r="Q82" s="498"/>
      <c r="R82" s="498"/>
      <c r="S82" s="7"/>
      <c r="T82" s="7"/>
      <c r="U82" s="17"/>
      <c r="V82" s="17"/>
      <c r="W82" s="17"/>
      <c r="X82" s="17"/>
      <c r="Y82" s="17"/>
      <c r="Z82" s="7"/>
      <c r="AA82" s="7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</row>
    <row r="83" spans="1:130" ht="16.149999999999999" customHeight="1" x14ac:dyDescent="0.25">
      <c r="A83" s="1359" t="s">
        <v>93</v>
      </c>
      <c r="B83" s="1357"/>
      <c r="C83" s="1355" t="s">
        <v>59</v>
      </c>
      <c r="D83" s="1361"/>
      <c r="E83" s="1356"/>
      <c r="F83" s="1355" t="s">
        <v>94</v>
      </c>
      <c r="G83" s="1356"/>
      <c r="H83" s="1355" t="s">
        <v>95</v>
      </c>
      <c r="I83" s="1356"/>
      <c r="J83" s="216"/>
      <c r="K83" s="508"/>
      <c r="L83" s="501"/>
      <c r="M83" s="501"/>
      <c r="N83" s="509"/>
      <c r="O83" s="509"/>
      <c r="P83" s="501"/>
      <c r="Q83" s="501"/>
      <c r="R83" s="500"/>
      <c r="S83" s="17"/>
      <c r="T83" s="17"/>
      <c r="U83" s="17"/>
      <c r="V83" s="17"/>
      <c r="W83" s="17"/>
      <c r="X83" s="17"/>
      <c r="Y83" s="17"/>
      <c r="Z83" s="7"/>
      <c r="AA83" s="7"/>
    </row>
    <row r="84" spans="1:130" ht="16.149999999999999" customHeight="1" x14ac:dyDescent="0.25">
      <c r="A84" s="1191"/>
      <c r="B84" s="1185"/>
      <c r="C84" s="485" t="s">
        <v>17</v>
      </c>
      <c r="D84" s="558" t="s">
        <v>18</v>
      </c>
      <c r="E84" s="559" t="s">
        <v>19</v>
      </c>
      <c r="F84" s="30" t="s">
        <v>18</v>
      </c>
      <c r="G84" s="559" t="s">
        <v>19</v>
      </c>
      <c r="H84" s="30" t="s">
        <v>18</v>
      </c>
      <c r="I84" s="559" t="s">
        <v>19</v>
      </c>
      <c r="J84" s="166"/>
      <c r="K84" s="216"/>
      <c r="L84" s="501"/>
      <c r="M84" s="501"/>
      <c r="N84" s="501"/>
      <c r="O84" s="509"/>
      <c r="P84" s="509"/>
      <c r="Q84" s="501"/>
      <c r="R84" s="501"/>
      <c r="S84" s="17"/>
      <c r="T84" s="17"/>
      <c r="U84" s="17"/>
      <c r="V84" s="17"/>
      <c r="W84" s="17"/>
      <c r="X84" s="17"/>
      <c r="Y84" s="17"/>
      <c r="Z84" s="7"/>
      <c r="AA84" s="7"/>
    </row>
    <row r="85" spans="1:130" ht="16.149999999999999" customHeight="1" x14ac:dyDescent="0.25">
      <c r="A85" s="1355" t="s">
        <v>59</v>
      </c>
      <c r="B85" s="1356"/>
      <c r="C85" s="169">
        <f t="shared" ref="C85:I85" si="8">SUM(C86:C90)</f>
        <v>0</v>
      </c>
      <c r="D85" s="576">
        <f t="shared" si="8"/>
        <v>0</v>
      </c>
      <c r="E85" s="577">
        <f t="shared" si="8"/>
        <v>0</v>
      </c>
      <c r="F85" s="578">
        <f t="shared" si="8"/>
        <v>0</v>
      </c>
      <c r="G85" s="171">
        <f t="shared" si="8"/>
        <v>0</v>
      </c>
      <c r="H85" s="578">
        <f t="shared" si="8"/>
        <v>0</v>
      </c>
      <c r="I85" s="171">
        <f t="shared" si="8"/>
        <v>0</v>
      </c>
      <c r="J85" s="20"/>
      <c r="K85" s="20"/>
      <c r="L85" s="510"/>
      <c r="M85" s="501"/>
      <c r="N85" s="501"/>
      <c r="O85" s="509"/>
      <c r="P85" s="509"/>
      <c r="Q85" s="511"/>
      <c r="R85" s="511"/>
      <c r="S85" s="17"/>
      <c r="T85" s="17"/>
      <c r="U85" s="17"/>
      <c r="V85" s="17"/>
      <c r="W85" s="17"/>
      <c r="X85" s="17"/>
      <c r="Y85" s="17"/>
      <c r="Z85" s="7"/>
      <c r="AA85" s="7"/>
    </row>
    <row r="86" spans="1:130" ht="16.149999999999999" customHeight="1" x14ac:dyDescent="0.25">
      <c r="A86" s="1238" t="s">
        <v>22</v>
      </c>
      <c r="B86" s="1239"/>
      <c r="C86" s="253">
        <f>SUM(D86+E86)</f>
        <v>0</v>
      </c>
      <c r="D86" s="254">
        <f t="shared" ref="D86:E90" si="9">SUM(F86+H86)</f>
        <v>0</v>
      </c>
      <c r="E86" s="155">
        <f t="shared" si="9"/>
        <v>0</v>
      </c>
      <c r="F86" s="119"/>
      <c r="G86" s="123"/>
      <c r="H86" s="119"/>
      <c r="I86" s="123"/>
      <c r="J86" s="255"/>
      <c r="K86" s="216"/>
      <c r="L86" s="501"/>
      <c r="M86" s="501"/>
      <c r="N86" s="501"/>
      <c r="O86" s="509"/>
      <c r="P86" s="509"/>
      <c r="Q86" s="511"/>
      <c r="R86" s="511"/>
      <c r="S86" s="17"/>
      <c r="T86" s="17"/>
      <c r="U86" s="17"/>
      <c r="V86" s="17"/>
      <c r="W86" s="17"/>
      <c r="X86" s="17"/>
      <c r="Y86" s="17"/>
      <c r="Z86" s="7"/>
      <c r="AA86" s="7"/>
    </row>
    <row r="87" spans="1:130" ht="16.149999999999999" customHeight="1" x14ac:dyDescent="0.25">
      <c r="A87" s="1240" t="s">
        <v>76</v>
      </c>
      <c r="B87" s="1241"/>
      <c r="C87" s="256">
        <f>SUM(D87+E87)</f>
        <v>0</v>
      </c>
      <c r="D87" s="257">
        <f t="shared" si="9"/>
        <v>0</v>
      </c>
      <c r="E87" s="159">
        <f t="shared" si="9"/>
        <v>0</v>
      </c>
      <c r="F87" s="50"/>
      <c r="G87" s="100"/>
      <c r="H87" s="50"/>
      <c r="I87" s="100"/>
      <c r="J87" s="255"/>
      <c r="K87" s="216"/>
      <c r="L87" s="501"/>
      <c r="M87" s="501"/>
      <c r="N87" s="501"/>
      <c r="O87" s="509"/>
      <c r="P87" s="509"/>
      <c r="Q87" s="511"/>
      <c r="R87" s="511"/>
      <c r="S87" s="17"/>
      <c r="T87" s="17"/>
      <c r="U87" s="17"/>
      <c r="V87" s="17"/>
      <c r="W87" s="17"/>
      <c r="X87" s="17"/>
      <c r="Y87" s="17"/>
      <c r="Z87" s="7"/>
      <c r="AA87" s="7"/>
    </row>
    <row r="88" spans="1:130" ht="16.149999999999999" customHeight="1" x14ac:dyDescent="0.25">
      <c r="A88" s="1240" t="s">
        <v>75</v>
      </c>
      <c r="B88" s="1241"/>
      <c r="C88" s="256">
        <f>SUM(D88+E88)</f>
        <v>0</v>
      </c>
      <c r="D88" s="257">
        <f t="shared" si="9"/>
        <v>0</v>
      </c>
      <c r="E88" s="159">
        <f t="shared" si="9"/>
        <v>0</v>
      </c>
      <c r="F88" s="104"/>
      <c r="G88" s="108"/>
      <c r="H88" s="104"/>
      <c r="I88" s="108"/>
      <c r="J88" s="255"/>
      <c r="K88" s="216"/>
      <c r="L88" s="501"/>
      <c r="M88" s="501"/>
      <c r="N88" s="501"/>
      <c r="O88" s="509"/>
      <c r="P88" s="509"/>
      <c r="Q88" s="511"/>
      <c r="R88" s="511"/>
      <c r="S88" s="17"/>
      <c r="T88" s="17"/>
      <c r="U88" s="17"/>
      <c r="V88" s="17"/>
      <c r="W88" s="17"/>
      <c r="X88" s="17"/>
      <c r="Y88" s="17"/>
      <c r="Z88" s="7"/>
      <c r="AA88" s="7"/>
    </row>
    <row r="89" spans="1:130" ht="16.149999999999999" customHeight="1" x14ac:dyDescent="0.25">
      <c r="A89" s="1247" t="s">
        <v>96</v>
      </c>
      <c r="B89" s="1248"/>
      <c r="C89" s="258">
        <f>SUM(D89+E89)</f>
        <v>0</v>
      </c>
      <c r="D89" s="259">
        <f t="shared" si="9"/>
        <v>0</v>
      </c>
      <c r="E89" s="260">
        <f t="shared" si="9"/>
        <v>0</v>
      </c>
      <c r="F89" s="134"/>
      <c r="G89" s="138"/>
      <c r="H89" s="134"/>
      <c r="I89" s="138"/>
      <c r="J89" s="255"/>
      <c r="K89" s="216"/>
      <c r="L89" s="501"/>
      <c r="M89" s="501"/>
      <c r="N89" s="501"/>
      <c r="O89" s="509"/>
      <c r="P89" s="509"/>
      <c r="Q89" s="511"/>
      <c r="R89" s="511"/>
      <c r="S89" s="17"/>
      <c r="T89" s="17"/>
      <c r="U89" s="17"/>
      <c r="V89" s="17"/>
      <c r="W89" s="17"/>
      <c r="X89" s="17"/>
      <c r="Y89" s="17"/>
      <c r="Z89" s="7"/>
      <c r="AA89" s="7"/>
    </row>
    <row r="90" spans="1:130" ht="16.149999999999999" customHeight="1" x14ac:dyDescent="0.25">
      <c r="A90" s="1249" t="s">
        <v>97</v>
      </c>
      <c r="B90" s="1250"/>
      <c r="C90" s="261">
        <f>SUM(D90+E90)</f>
        <v>0</v>
      </c>
      <c r="D90" s="262">
        <f t="shared" si="9"/>
        <v>0</v>
      </c>
      <c r="E90" s="162">
        <f t="shared" si="9"/>
        <v>0</v>
      </c>
      <c r="F90" s="58"/>
      <c r="G90" s="117"/>
      <c r="H90" s="58"/>
      <c r="I90" s="117"/>
      <c r="J90" s="255"/>
      <c r="K90" s="216"/>
      <c r="L90" s="501"/>
      <c r="M90" s="501"/>
      <c r="N90" s="501"/>
      <c r="O90" s="509"/>
      <c r="P90" s="509"/>
      <c r="Q90" s="511"/>
      <c r="R90" s="511"/>
      <c r="S90" s="17"/>
      <c r="T90" s="17"/>
      <c r="U90" s="17"/>
      <c r="V90" s="17"/>
      <c r="W90" s="17"/>
      <c r="X90" s="17"/>
      <c r="Y90" s="17"/>
      <c r="Z90" s="7"/>
      <c r="AA90" s="7"/>
    </row>
    <row r="91" spans="1:130" s="267" customFormat="1" ht="31.15" customHeight="1" x14ac:dyDescent="0.25">
      <c r="A91" s="1251" t="s">
        <v>98</v>
      </c>
      <c r="B91" s="1251"/>
      <c r="C91" s="1251"/>
      <c r="D91" s="1251"/>
      <c r="E91" s="1251"/>
      <c r="F91" s="1251"/>
      <c r="G91" s="1251"/>
      <c r="H91" s="1251"/>
      <c r="I91" s="1251"/>
      <c r="J91" s="1251"/>
      <c r="K91" s="1251"/>
      <c r="L91" s="1251"/>
      <c r="M91" s="1251"/>
      <c r="N91" s="1251"/>
      <c r="O91" s="1251"/>
      <c r="P91" s="1251"/>
      <c r="Q91" s="263"/>
      <c r="R91" s="264"/>
      <c r="S91" s="264"/>
      <c r="T91" s="264"/>
      <c r="U91" s="264"/>
      <c r="V91" s="264"/>
      <c r="W91" s="264"/>
      <c r="X91" s="264"/>
      <c r="Y91" s="264"/>
      <c r="Z91" s="245"/>
      <c r="AA91" s="24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6"/>
      <c r="CB91" s="266"/>
      <c r="CC91" s="266"/>
      <c r="CD91" s="266"/>
      <c r="CE91" s="266"/>
      <c r="CF91" s="266"/>
      <c r="CG91" s="266"/>
      <c r="CH91" s="266"/>
      <c r="CI91" s="266"/>
      <c r="CJ91" s="266"/>
      <c r="CK91" s="266"/>
      <c r="CL91" s="266"/>
      <c r="CM91" s="266"/>
      <c r="CN91" s="266"/>
      <c r="CO91" s="266"/>
      <c r="CP91" s="266"/>
      <c r="CQ91" s="266"/>
      <c r="CR91" s="266"/>
      <c r="CS91" s="266"/>
      <c r="CT91" s="266"/>
      <c r="CU91" s="266"/>
      <c r="CV91" s="266"/>
      <c r="CW91" s="266"/>
      <c r="CX91" s="266"/>
      <c r="CY91" s="266"/>
      <c r="CZ91" s="266"/>
    </row>
    <row r="92" spans="1:130" ht="31.15" customHeight="1" x14ac:dyDescent="0.25">
      <c r="A92" s="1252" t="s">
        <v>99</v>
      </c>
      <c r="B92" s="1252"/>
      <c r="C92" s="1252"/>
      <c r="D92" s="1252"/>
      <c r="E92" s="1252"/>
      <c r="F92" s="1252"/>
      <c r="G92" s="1252"/>
      <c r="H92" s="1252"/>
      <c r="I92" s="1252"/>
      <c r="J92" s="1252"/>
      <c r="K92" s="1252"/>
      <c r="L92" s="1252"/>
      <c r="M92" s="1252"/>
      <c r="N92" s="1252"/>
      <c r="O92" s="1252"/>
      <c r="P92" s="1252"/>
      <c r="Q92" s="1252"/>
      <c r="R92" s="268"/>
      <c r="S92" s="268"/>
      <c r="T92" s="268"/>
      <c r="U92" s="268"/>
      <c r="V92" s="268"/>
      <c r="W92" s="17"/>
      <c r="X92" s="17"/>
      <c r="Y92" s="17"/>
      <c r="Z92" s="7"/>
      <c r="AA92" s="7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</row>
    <row r="93" spans="1:130" ht="16.149999999999999" customHeight="1" x14ac:dyDescent="0.25">
      <c r="A93" s="1375" t="s">
        <v>100</v>
      </c>
      <c r="B93" s="1376"/>
      <c r="C93" s="1366" t="s">
        <v>101</v>
      </c>
      <c r="D93" s="1359"/>
      <c r="E93" s="1357"/>
      <c r="F93" s="1381" t="s">
        <v>28</v>
      </c>
      <c r="G93" s="1368"/>
      <c r="H93" s="1368"/>
      <c r="I93" s="1368"/>
      <c r="J93" s="1368"/>
      <c r="K93" s="1368"/>
      <c r="L93" s="1368"/>
      <c r="M93" s="1368"/>
      <c r="N93" s="1368"/>
      <c r="O93" s="1368"/>
      <c r="P93" s="1368"/>
      <c r="Q93" s="1382"/>
      <c r="R93" s="166"/>
      <c r="S93" s="244"/>
      <c r="T93" s="216"/>
      <c r="U93" s="216"/>
      <c r="V93" s="244"/>
      <c r="W93" s="17"/>
      <c r="X93" s="17"/>
      <c r="Y93" s="17"/>
      <c r="Z93" s="7"/>
      <c r="AA93" s="7"/>
    </row>
    <row r="94" spans="1:130" ht="16.149999999999999" customHeight="1" x14ac:dyDescent="0.25">
      <c r="A94" s="1223"/>
      <c r="B94" s="1224"/>
      <c r="C94" s="1190"/>
      <c r="D94" s="1191"/>
      <c r="E94" s="1185"/>
      <c r="F94" s="1355" t="s">
        <v>102</v>
      </c>
      <c r="G94" s="1361"/>
      <c r="H94" s="1355" t="s">
        <v>103</v>
      </c>
      <c r="I94" s="1356"/>
      <c r="J94" s="1355" t="s">
        <v>104</v>
      </c>
      <c r="K94" s="1356"/>
      <c r="L94" s="1355" t="s">
        <v>105</v>
      </c>
      <c r="M94" s="1356"/>
      <c r="N94" s="1355" t="s">
        <v>106</v>
      </c>
      <c r="O94" s="1356"/>
      <c r="P94" s="1355" t="s">
        <v>107</v>
      </c>
      <c r="Q94" s="1356"/>
      <c r="R94" s="17"/>
      <c r="S94" s="17"/>
      <c r="T94" s="17"/>
      <c r="U94" s="17"/>
      <c r="V94" s="17"/>
      <c r="W94" s="17"/>
      <c r="X94" s="17"/>
      <c r="Y94" s="17"/>
      <c r="Z94" s="7"/>
      <c r="AA94" s="7"/>
    </row>
    <row r="95" spans="1:130" ht="16.149999999999999" customHeight="1" x14ac:dyDescent="0.25">
      <c r="A95" s="1225"/>
      <c r="B95" s="1226"/>
      <c r="C95" s="485" t="s">
        <v>17</v>
      </c>
      <c r="D95" s="83" t="s">
        <v>18</v>
      </c>
      <c r="E95" s="514" t="s">
        <v>19</v>
      </c>
      <c r="F95" s="30" t="s">
        <v>18</v>
      </c>
      <c r="G95" s="533" t="s">
        <v>19</v>
      </c>
      <c r="H95" s="30" t="s">
        <v>18</v>
      </c>
      <c r="I95" s="532" t="s">
        <v>19</v>
      </c>
      <c r="J95" s="30" t="s">
        <v>18</v>
      </c>
      <c r="K95" s="532" t="s">
        <v>19</v>
      </c>
      <c r="L95" s="30" t="s">
        <v>18</v>
      </c>
      <c r="M95" s="532" t="s">
        <v>19</v>
      </c>
      <c r="N95" s="30" t="s">
        <v>18</v>
      </c>
      <c r="O95" s="532" t="s">
        <v>19</v>
      </c>
      <c r="P95" s="30" t="s">
        <v>18</v>
      </c>
      <c r="Q95" s="532" t="s">
        <v>19</v>
      </c>
      <c r="R95" s="17"/>
      <c r="S95" s="17"/>
      <c r="T95" s="17"/>
      <c r="U95" s="17"/>
      <c r="V95" s="17"/>
      <c r="W95" s="17"/>
      <c r="X95" s="17"/>
      <c r="Y95" s="17"/>
      <c r="Z95" s="7"/>
      <c r="AA95" s="7"/>
    </row>
    <row r="96" spans="1:130" ht="16.149999999999999" customHeight="1" x14ac:dyDescent="0.25">
      <c r="A96" s="1245" t="s">
        <v>108</v>
      </c>
      <c r="B96" s="1245"/>
      <c r="C96" s="270">
        <f t="shared" ref="C96:C103" si="10">SUM(D96+E96)</f>
        <v>0</v>
      </c>
      <c r="D96" s="271">
        <f>+H96+J96+L96+N96+P96</f>
        <v>0</v>
      </c>
      <c r="E96" s="97">
        <f>+I96+K96+M96+O96+Q96</f>
        <v>0</v>
      </c>
      <c r="F96" s="272"/>
      <c r="G96" s="273"/>
      <c r="H96" s="119"/>
      <c r="I96" s="120"/>
      <c r="J96" s="119"/>
      <c r="K96" s="120"/>
      <c r="L96" s="119"/>
      <c r="M96" s="120"/>
      <c r="N96" s="119"/>
      <c r="O96" s="120"/>
      <c r="P96" s="121"/>
      <c r="Q96" s="120"/>
      <c r="R96" s="274"/>
      <c r="S96" s="17"/>
      <c r="T96" s="17"/>
      <c r="U96" s="17"/>
      <c r="V96" s="17"/>
      <c r="W96" s="17"/>
      <c r="X96" s="17"/>
      <c r="Y96" s="17"/>
      <c r="Z96" s="7"/>
      <c r="AA96" s="7"/>
    </row>
    <row r="97" spans="1:130" ht="16.149999999999999" customHeight="1" x14ac:dyDescent="0.25">
      <c r="A97" s="1246" t="s">
        <v>109</v>
      </c>
      <c r="B97" s="1246"/>
      <c r="C97" s="275">
        <f t="shared" si="10"/>
        <v>0</v>
      </c>
      <c r="D97" s="276">
        <f t="shared" ref="D97:E101" si="11">SUM(F97+H97+J97+L97+N97+P97)</f>
        <v>0</v>
      </c>
      <c r="E97" s="112">
        <f t="shared" si="11"/>
        <v>0</v>
      </c>
      <c r="F97" s="277"/>
      <c r="G97" s="278"/>
      <c r="H97" s="277"/>
      <c r="I97" s="279"/>
      <c r="J97" s="104"/>
      <c r="K97" s="105"/>
      <c r="L97" s="104"/>
      <c r="M97" s="105"/>
      <c r="N97" s="104"/>
      <c r="O97" s="105"/>
      <c r="P97" s="106"/>
      <c r="Q97" s="105"/>
      <c r="R97" s="274"/>
      <c r="S97" s="17"/>
      <c r="T97" s="17"/>
      <c r="U97" s="17"/>
      <c r="V97" s="17"/>
      <c r="W97" s="17"/>
      <c r="X97" s="17"/>
      <c r="Y97" s="17"/>
      <c r="Z97" s="7"/>
      <c r="AA97" s="7"/>
    </row>
    <row r="98" spans="1:130" ht="16.149999999999999" customHeight="1" x14ac:dyDescent="0.25">
      <c r="A98" s="1246" t="s">
        <v>110</v>
      </c>
      <c r="B98" s="1246"/>
      <c r="C98" s="275">
        <f t="shared" si="10"/>
        <v>0</v>
      </c>
      <c r="D98" s="276">
        <f>+J98+L98+N98+P98</f>
        <v>0</v>
      </c>
      <c r="E98" s="112">
        <f>+K98+M98+O98+Q98</f>
        <v>0</v>
      </c>
      <c r="F98" s="280"/>
      <c r="G98" s="281"/>
      <c r="H98" s="280"/>
      <c r="I98" s="282"/>
      <c r="J98" s="134"/>
      <c r="K98" s="135"/>
      <c r="L98" s="134"/>
      <c r="M98" s="135"/>
      <c r="N98" s="134"/>
      <c r="O98" s="135"/>
      <c r="P98" s="136"/>
      <c r="Q98" s="135"/>
      <c r="R98" s="274"/>
      <c r="S98" s="17"/>
      <c r="T98" s="17"/>
      <c r="U98" s="17"/>
      <c r="V98" s="17"/>
      <c r="W98" s="17"/>
      <c r="X98" s="17"/>
      <c r="Y98" s="17"/>
      <c r="Z98" s="7"/>
      <c r="AA98" s="7"/>
    </row>
    <row r="99" spans="1:130" ht="16.149999999999999" customHeight="1" x14ac:dyDescent="0.25">
      <c r="A99" s="1246" t="s">
        <v>111</v>
      </c>
      <c r="B99" s="1246"/>
      <c r="C99" s="275">
        <f t="shared" si="10"/>
        <v>0</v>
      </c>
      <c r="D99" s="276">
        <f>+F99+H99</f>
        <v>0</v>
      </c>
      <c r="E99" s="112">
        <f>+G99+I99</f>
        <v>0</v>
      </c>
      <c r="F99" s="104"/>
      <c r="G99" s="283"/>
      <c r="H99" s="104"/>
      <c r="I99" s="105"/>
      <c r="J99" s="277"/>
      <c r="K99" s="279"/>
      <c r="L99" s="277"/>
      <c r="M99" s="279"/>
      <c r="N99" s="277"/>
      <c r="O99" s="279"/>
      <c r="P99" s="284"/>
      <c r="Q99" s="279"/>
      <c r="R99" s="274"/>
      <c r="S99" s="17"/>
      <c r="T99" s="17"/>
      <c r="U99" s="17"/>
      <c r="V99" s="17"/>
      <c r="W99" s="17"/>
      <c r="X99" s="17"/>
      <c r="Y99" s="17"/>
      <c r="Z99" s="7"/>
      <c r="AA99" s="7"/>
    </row>
    <row r="100" spans="1:130" ht="16.149999999999999" customHeight="1" x14ac:dyDescent="0.25">
      <c r="A100" s="1253" t="s">
        <v>112</v>
      </c>
      <c r="B100" s="1253"/>
      <c r="C100" s="285">
        <f>SUM(D100:E100)</f>
        <v>0</v>
      </c>
      <c r="D100" s="286">
        <f>SUM(F100+H100+J100+L100+N100+P100)</f>
        <v>0</v>
      </c>
      <c r="E100" s="287">
        <f>SUM(G100+I100+K100+M100+O100+Q100)</f>
        <v>0</v>
      </c>
      <c r="F100" s="288"/>
      <c r="G100" s="289"/>
      <c r="H100" s="288"/>
      <c r="I100" s="290"/>
      <c r="J100" s="288"/>
      <c r="K100" s="290"/>
      <c r="L100" s="288"/>
      <c r="M100" s="290"/>
      <c r="N100" s="288"/>
      <c r="O100" s="290"/>
      <c r="P100" s="288"/>
      <c r="Q100" s="290"/>
      <c r="R100" s="274"/>
      <c r="S100" s="17"/>
      <c r="T100" s="17"/>
      <c r="U100" s="17"/>
      <c r="V100" s="17"/>
      <c r="W100" s="17"/>
      <c r="X100" s="17"/>
      <c r="Y100" s="17"/>
      <c r="Z100" s="7"/>
      <c r="AA100" s="7"/>
    </row>
    <row r="101" spans="1:130" ht="16.149999999999999" customHeight="1" x14ac:dyDescent="0.25">
      <c r="A101" s="1365" t="s">
        <v>113</v>
      </c>
      <c r="B101" s="579" t="s">
        <v>114</v>
      </c>
      <c r="C101" s="486">
        <f t="shared" si="10"/>
        <v>0</v>
      </c>
      <c r="D101" s="487">
        <f t="shared" si="11"/>
        <v>0</v>
      </c>
      <c r="E101" s="97">
        <f t="shared" si="11"/>
        <v>0</v>
      </c>
      <c r="F101" s="119"/>
      <c r="G101" s="292"/>
      <c r="H101" s="119"/>
      <c r="I101" s="123"/>
      <c r="J101" s="119"/>
      <c r="K101" s="120"/>
      <c r="L101" s="119"/>
      <c r="M101" s="120"/>
      <c r="N101" s="119"/>
      <c r="O101" s="123"/>
      <c r="P101" s="119"/>
      <c r="Q101" s="123"/>
      <c r="R101" s="274"/>
      <c r="S101" s="17"/>
      <c r="T101" s="17"/>
      <c r="U101" s="17"/>
      <c r="V101" s="17"/>
      <c r="W101" s="17"/>
      <c r="X101" s="17"/>
      <c r="Y101" s="17"/>
      <c r="Z101" s="7"/>
      <c r="AA101" s="7"/>
    </row>
    <row r="102" spans="1:130" ht="22.5" customHeight="1" x14ac:dyDescent="0.25">
      <c r="A102" s="1198"/>
      <c r="B102" s="293" t="s">
        <v>115</v>
      </c>
      <c r="C102" s="131">
        <f t="shared" si="10"/>
        <v>0</v>
      </c>
      <c r="D102" s="132">
        <f>SUM(F102+H102+J102+L102+N102+P102)</f>
        <v>0</v>
      </c>
      <c r="E102" s="294">
        <f>SUM(G102+I102+K102+M102+O102+Q102)</f>
        <v>0</v>
      </c>
      <c r="F102" s="134"/>
      <c r="G102" s="295"/>
      <c r="H102" s="134"/>
      <c r="I102" s="138"/>
      <c r="J102" s="134"/>
      <c r="K102" s="135"/>
      <c r="L102" s="134"/>
      <c r="M102" s="135"/>
      <c r="N102" s="134"/>
      <c r="O102" s="138"/>
      <c r="P102" s="134"/>
      <c r="Q102" s="138"/>
      <c r="R102" s="274"/>
      <c r="S102" s="17"/>
      <c r="T102" s="17"/>
      <c r="U102" s="17"/>
      <c r="V102" s="17"/>
      <c r="W102" s="17"/>
      <c r="X102" s="17"/>
      <c r="Y102" s="17"/>
      <c r="Z102" s="7"/>
      <c r="AA102" s="7"/>
    </row>
    <row r="103" spans="1:130" ht="25.15" customHeight="1" x14ac:dyDescent="0.25">
      <c r="A103" s="1199"/>
      <c r="B103" s="160" t="s">
        <v>116</v>
      </c>
      <c r="C103" s="54">
        <f t="shared" si="10"/>
        <v>0</v>
      </c>
      <c r="D103" s="114">
        <f>SUM(F103+H103+J103+L103+N103+P103)</f>
        <v>0</v>
      </c>
      <c r="E103" s="201">
        <f>SUM(G103+I103+K103+M103+O103+Q103)</f>
        <v>0</v>
      </c>
      <c r="F103" s="58"/>
      <c r="G103" s="296"/>
      <c r="H103" s="58"/>
      <c r="I103" s="117"/>
      <c r="J103" s="58"/>
      <c r="K103" s="59"/>
      <c r="L103" s="58"/>
      <c r="M103" s="59"/>
      <c r="N103" s="58"/>
      <c r="O103" s="117"/>
      <c r="P103" s="58"/>
      <c r="Q103" s="117"/>
      <c r="R103" s="274"/>
      <c r="S103" s="17"/>
      <c r="T103" s="17"/>
      <c r="U103" s="17"/>
      <c r="V103" s="17"/>
      <c r="W103" s="17"/>
      <c r="X103" s="17"/>
      <c r="Y103" s="17"/>
      <c r="Z103" s="7"/>
      <c r="AA103" s="7"/>
    </row>
    <row r="104" spans="1:130" ht="31.15" customHeight="1" x14ac:dyDescent="0.25">
      <c r="A104" s="492" t="s">
        <v>117</v>
      </c>
      <c r="B104" s="492"/>
      <c r="C104" s="492"/>
      <c r="D104" s="492"/>
      <c r="E104" s="492"/>
      <c r="F104" s="580"/>
      <c r="G104" s="580"/>
      <c r="H104" s="580"/>
      <c r="I104" s="581"/>
      <c r="J104" s="582"/>
      <c r="K104" s="582"/>
      <c r="L104" s="583"/>
      <c r="M104" s="584"/>
      <c r="N104" s="585"/>
      <c r="O104" s="580"/>
      <c r="P104" s="585"/>
      <c r="Q104" s="586"/>
      <c r="R104" s="304"/>
      <c r="S104" s="304"/>
      <c r="T104" s="305"/>
      <c r="U104" s="305"/>
      <c r="V104" s="305"/>
      <c r="W104" s="306"/>
      <c r="X104" s="305"/>
      <c r="Y104" s="306"/>
      <c r="Z104" s="307"/>
      <c r="AA104" s="30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</row>
    <row r="105" spans="1:130" ht="16.149999999999999" customHeight="1" x14ac:dyDescent="0.25">
      <c r="A105" s="1198" t="s">
        <v>25</v>
      </c>
      <c r="B105" s="1198" t="s">
        <v>26</v>
      </c>
      <c r="C105" s="1201" t="s">
        <v>27</v>
      </c>
      <c r="D105" s="1229"/>
      <c r="E105" s="1205"/>
      <c r="F105" s="1262" t="s">
        <v>28</v>
      </c>
      <c r="G105" s="1262"/>
      <c r="H105" s="1262"/>
      <c r="I105" s="1262"/>
      <c r="J105" s="1262"/>
      <c r="K105" s="1262"/>
      <c r="L105" s="1262"/>
      <c r="M105" s="1262"/>
      <c r="N105" s="1262"/>
      <c r="O105" s="1262"/>
      <c r="P105" s="1262"/>
      <c r="Q105" s="1262"/>
      <c r="R105" s="1262"/>
      <c r="S105" s="1262"/>
      <c r="T105" s="1263"/>
      <c r="U105" s="1263"/>
      <c r="V105" s="1262"/>
      <c r="W105" s="1262"/>
      <c r="X105" s="1262"/>
      <c r="Y105" s="1262"/>
      <c r="Z105" s="1262"/>
      <c r="AA105" s="1226"/>
    </row>
    <row r="106" spans="1:130" ht="16.149999999999999" customHeight="1" x14ac:dyDescent="0.25">
      <c r="A106" s="1198"/>
      <c r="B106" s="1198"/>
      <c r="C106" s="1190"/>
      <c r="D106" s="1191"/>
      <c r="E106" s="1185"/>
      <c r="F106" s="1387" t="s">
        <v>118</v>
      </c>
      <c r="G106" s="1356"/>
      <c r="H106" s="1355" t="s">
        <v>119</v>
      </c>
      <c r="I106" s="1356"/>
      <c r="J106" s="1355" t="s">
        <v>120</v>
      </c>
      <c r="K106" s="1356"/>
      <c r="L106" s="1387" t="s">
        <v>121</v>
      </c>
      <c r="M106" s="1356"/>
      <c r="N106" s="1355" t="s">
        <v>122</v>
      </c>
      <c r="O106" s="1356"/>
      <c r="P106" s="1355" t="s">
        <v>123</v>
      </c>
      <c r="Q106" s="1356"/>
      <c r="R106" s="1355" t="s">
        <v>124</v>
      </c>
      <c r="S106" s="1356"/>
      <c r="T106" s="1355" t="s">
        <v>125</v>
      </c>
      <c r="U106" s="1356"/>
      <c r="V106" s="1355" t="s">
        <v>126</v>
      </c>
      <c r="W106" s="1356"/>
      <c r="X106" s="1355" t="s">
        <v>127</v>
      </c>
      <c r="Y106" s="1356"/>
      <c r="Z106" s="1385" t="s">
        <v>128</v>
      </c>
      <c r="AA106" s="1386"/>
    </row>
    <row r="107" spans="1:130" ht="16.149999999999999" customHeight="1" x14ac:dyDescent="0.25">
      <c r="A107" s="1199"/>
      <c r="B107" s="1199"/>
      <c r="C107" s="30" t="s">
        <v>17</v>
      </c>
      <c r="D107" s="83" t="s">
        <v>18</v>
      </c>
      <c r="E107" s="527" t="s">
        <v>19</v>
      </c>
      <c r="F107" s="558" t="s">
        <v>18</v>
      </c>
      <c r="G107" s="514" t="s">
        <v>19</v>
      </c>
      <c r="H107" s="30" t="s">
        <v>18</v>
      </c>
      <c r="I107" s="514" t="s">
        <v>19</v>
      </c>
      <c r="J107" s="30" t="s">
        <v>18</v>
      </c>
      <c r="K107" s="514" t="s">
        <v>19</v>
      </c>
      <c r="L107" s="558" t="s">
        <v>18</v>
      </c>
      <c r="M107" s="514" t="s">
        <v>19</v>
      </c>
      <c r="N107" s="30" t="s">
        <v>18</v>
      </c>
      <c r="O107" s="514" t="s">
        <v>19</v>
      </c>
      <c r="P107" s="30" t="s">
        <v>18</v>
      </c>
      <c r="Q107" s="514" t="s">
        <v>19</v>
      </c>
      <c r="R107" s="30" t="s">
        <v>18</v>
      </c>
      <c r="S107" s="513" t="s">
        <v>19</v>
      </c>
      <c r="T107" s="30" t="s">
        <v>18</v>
      </c>
      <c r="U107" s="514" t="s">
        <v>19</v>
      </c>
      <c r="V107" s="30" t="s">
        <v>18</v>
      </c>
      <c r="W107" s="514" t="s">
        <v>19</v>
      </c>
      <c r="X107" s="30" t="s">
        <v>18</v>
      </c>
      <c r="Y107" s="514" t="s">
        <v>19</v>
      </c>
      <c r="Z107" s="587" t="s">
        <v>18</v>
      </c>
      <c r="AA107" s="310" t="s">
        <v>19</v>
      </c>
      <c r="AB107" s="311"/>
    </row>
    <row r="108" spans="1:130" ht="16.149999999999999" customHeight="1" x14ac:dyDescent="0.25">
      <c r="A108" s="1254" t="s">
        <v>129</v>
      </c>
      <c r="B108" s="94" t="s">
        <v>130</v>
      </c>
      <c r="C108" s="253">
        <f t="shared" ref="C108:C137" si="12">SUM(D108+E108)</f>
        <v>0</v>
      </c>
      <c r="D108" s="312">
        <f t="shared" ref="D108:D137" si="13">SUM(F108+H108+J108+L108+N108+P108+R108+T108+V108+X108+Z108)</f>
        <v>0</v>
      </c>
      <c r="E108" s="313">
        <f t="shared" ref="E108:E137" si="14">SUM(G108+I108+K108+M108+O108+Q108+S108+U108+W108+Y108+AA108)</f>
        <v>0</v>
      </c>
      <c r="F108" s="314"/>
      <c r="G108" s="123"/>
      <c r="H108" s="119"/>
      <c r="I108" s="120"/>
      <c r="J108" s="119"/>
      <c r="K108" s="120"/>
      <c r="L108" s="292"/>
      <c r="M108" s="120"/>
      <c r="N108" s="119"/>
      <c r="O108" s="120"/>
      <c r="P108" s="119"/>
      <c r="Q108" s="120"/>
      <c r="R108" s="119"/>
      <c r="S108" s="120"/>
      <c r="T108" s="119"/>
      <c r="U108" s="120"/>
      <c r="V108" s="121"/>
      <c r="W108" s="120"/>
      <c r="X108" s="121"/>
      <c r="Y108" s="120"/>
      <c r="Z108" s="315"/>
      <c r="AA108" s="316"/>
    </row>
    <row r="109" spans="1:130" ht="16.149999999999999" customHeight="1" x14ac:dyDescent="0.25">
      <c r="A109" s="1255"/>
      <c r="B109" s="519" t="s">
        <v>131</v>
      </c>
      <c r="C109" s="256">
        <f t="shared" si="12"/>
        <v>0</v>
      </c>
      <c r="D109" s="317">
        <f t="shared" si="13"/>
        <v>0</v>
      </c>
      <c r="E109" s="318">
        <f t="shared" si="14"/>
        <v>0</v>
      </c>
      <c r="F109" s="187"/>
      <c r="G109" s="108"/>
      <c r="H109" s="104"/>
      <c r="I109" s="105"/>
      <c r="J109" s="104"/>
      <c r="K109" s="105"/>
      <c r="L109" s="283"/>
      <c r="M109" s="105"/>
      <c r="N109" s="104"/>
      <c r="O109" s="105"/>
      <c r="P109" s="104"/>
      <c r="Q109" s="105"/>
      <c r="R109" s="104"/>
      <c r="S109" s="105"/>
      <c r="T109" s="104"/>
      <c r="U109" s="105"/>
      <c r="V109" s="106"/>
      <c r="W109" s="105"/>
      <c r="X109" s="106"/>
      <c r="Y109" s="105"/>
      <c r="Z109" s="319"/>
      <c r="AA109" s="320"/>
    </row>
    <row r="110" spans="1:130" ht="16.149999999999999" customHeight="1" x14ac:dyDescent="0.25">
      <c r="A110" s="1255"/>
      <c r="B110" s="520" t="s">
        <v>132</v>
      </c>
      <c r="C110" s="256">
        <f t="shared" si="12"/>
        <v>0</v>
      </c>
      <c r="D110" s="317">
        <f t="shared" si="13"/>
        <v>0</v>
      </c>
      <c r="E110" s="318">
        <f t="shared" si="14"/>
        <v>0</v>
      </c>
      <c r="F110" s="187"/>
      <c r="G110" s="108"/>
      <c r="H110" s="104"/>
      <c r="I110" s="105"/>
      <c r="J110" s="104"/>
      <c r="K110" s="105"/>
      <c r="L110" s="283"/>
      <c r="M110" s="105"/>
      <c r="N110" s="104"/>
      <c r="O110" s="105"/>
      <c r="P110" s="104"/>
      <c r="Q110" s="105"/>
      <c r="R110" s="104"/>
      <c r="S110" s="105"/>
      <c r="T110" s="104"/>
      <c r="U110" s="105"/>
      <c r="V110" s="106"/>
      <c r="W110" s="105"/>
      <c r="X110" s="106"/>
      <c r="Y110" s="105"/>
      <c r="Z110" s="319"/>
      <c r="AA110" s="320"/>
    </row>
    <row r="111" spans="1:130" ht="16.149999999999999" customHeight="1" x14ac:dyDescent="0.25">
      <c r="A111" s="1256"/>
      <c r="B111" s="520" t="s">
        <v>133</v>
      </c>
      <c r="C111" s="321">
        <f t="shared" si="12"/>
        <v>0</v>
      </c>
      <c r="D111" s="322">
        <f t="shared" si="13"/>
        <v>0</v>
      </c>
      <c r="E111" s="323">
        <f t="shared" si="14"/>
        <v>0</v>
      </c>
      <c r="F111" s="187"/>
      <c r="G111" s="108"/>
      <c r="H111" s="104"/>
      <c r="I111" s="105"/>
      <c r="J111" s="104"/>
      <c r="K111" s="105"/>
      <c r="L111" s="283"/>
      <c r="M111" s="105"/>
      <c r="N111" s="104"/>
      <c r="O111" s="105"/>
      <c r="P111" s="104"/>
      <c r="Q111" s="105"/>
      <c r="R111" s="104"/>
      <c r="S111" s="105"/>
      <c r="T111" s="104"/>
      <c r="U111" s="105"/>
      <c r="V111" s="106"/>
      <c r="W111" s="105"/>
      <c r="X111" s="106"/>
      <c r="Y111" s="105"/>
      <c r="Z111" s="319"/>
      <c r="AA111" s="320"/>
    </row>
    <row r="112" spans="1:130" ht="16.149999999999999" customHeight="1" x14ac:dyDescent="0.25">
      <c r="A112" s="1257"/>
      <c r="B112" s="113" t="s">
        <v>134</v>
      </c>
      <c r="C112" s="261">
        <f t="shared" si="12"/>
        <v>0</v>
      </c>
      <c r="D112" s="324">
        <f t="shared" si="13"/>
        <v>0</v>
      </c>
      <c r="E112" s="325">
        <f t="shared" si="14"/>
        <v>0</v>
      </c>
      <c r="F112" s="326"/>
      <c r="G112" s="117"/>
      <c r="H112" s="58"/>
      <c r="I112" s="59"/>
      <c r="J112" s="58"/>
      <c r="K112" s="59"/>
      <c r="L112" s="296"/>
      <c r="M112" s="59"/>
      <c r="N112" s="58"/>
      <c r="O112" s="59"/>
      <c r="P112" s="58"/>
      <c r="Q112" s="59"/>
      <c r="R112" s="58"/>
      <c r="S112" s="59"/>
      <c r="T112" s="58"/>
      <c r="U112" s="59"/>
      <c r="V112" s="115"/>
      <c r="W112" s="59"/>
      <c r="X112" s="115"/>
      <c r="Y112" s="59"/>
      <c r="Z112" s="327"/>
      <c r="AA112" s="205"/>
    </row>
    <row r="113" spans="1:27" ht="16.149999999999999" customHeight="1" x14ac:dyDescent="0.25">
      <c r="A113" s="1254" t="s">
        <v>135</v>
      </c>
      <c r="B113" s="94" t="s">
        <v>130</v>
      </c>
      <c r="C113" s="253">
        <f t="shared" si="12"/>
        <v>0</v>
      </c>
      <c r="D113" s="312">
        <f t="shared" si="13"/>
        <v>0</v>
      </c>
      <c r="E113" s="313">
        <f t="shared" si="14"/>
        <v>0</v>
      </c>
      <c r="F113" s="314"/>
      <c r="G113" s="123"/>
      <c r="H113" s="119"/>
      <c r="I113" s="120"/>
      <c r="J113" s="119"/>
      <c r="K113" s="120"/>
      <c r="L113" s="292"/>
      <c r="M113" s="120"/>
      <c r="N113" s="119"/>
      <c r="O113" s="120"/>
      <c r="P113" s="119"/>
      <c r="Q113" s="120"/>
      <c r="R113" s="119"/>
      <c r="S113" s="120"/>
      <c r="T113" s="119"/>
      <c r="U113" s="120"/>
      <c r="V113" s="121"/>
      <c r="W113" s="120"/>
      <c r="X113" s="121"/>
      <c r="Y113" s="120"/>
      <c r="Z113" s="315"/>
      <c r="AA113" s="316"/>
    </row>
    <row r="114" spans="1:27" ht="16.149999999999999" customHeight="1" x14ac:dyDescent="0.25">
      <c r="A114" s="1255"/>
      <c r="B114" s="519" t="s">
        <v>131</v>
      </c>
      <c r="C114" s="256">
        <f t="shared" si="12"/>
        <v>0</v>
      </c>
      <c r="D114" s="317">
        <f t="shared" si="13"/>
        <v>0</v>
      </c>
      <c r="E114" s="318">
        <f t="shared" si="14"/>
        <v>0</v>
      </c>
      <c r="F114" s="187"/>
      <c r="G114" s="108"/>
      <c r="H114" s="104"/>
      <c r="I114" s="105"/>
      <c r="J114" s="104"/>
      <c r="K114" s="105"/>
      <c r="L114" s="283"/>
      <c r="M114" s="105"/>
      <c r="N114" s="104"/>
      <c r="O114" s="105"/>
      <c r="P114" s="104"/>
      <c r="Q114" s="105"/>
      <c r="R114" s="104"/>
      <c r="S114" s="105"/>
      <c r="T114" s="104"/>
      <c r="U114" s="105"/>
      <c r="V114" s="106"/>
      <c r="W114" s="105"/>
      <c r="X114" s="106"/>
      <c r="Y114" s="105"/>
      <c r="Z114" s="319"/>
      <c r="AA114" s="320"/>
    </row>
    <row r="115" spans="1:27" ht="16.149999999999999" customHeight="1" x14ac:dyDescent="0.25">
      <c r="A115" s="1255"/>
      <c r="B115" s="520" t="s">
        <v>132</v>
      </c>
      <c r="C115" s="256">
        <f t="shared" si="12"/>
        <v>0</v>
      </c>
      <c r="D115" s="317">
        <f t="shared" si="13"/>
        <v>0</v>
      </c>
      <c r="E115" s="318">
        <f t="shared" si="14"/>
        <v>0</v>
      </c>
      <c r="F115" s="187"/>
      <c r="G115" s="108"/>
      <c r="H115" s="104"/>
      <c r="I115" s="105"/>
      <c r="J115" s="104"/>
      <c r="K115" s="105"/>
      <c r="L115" s="283"/>
      <c r="M115" s="105"/>
      <c r="N115" s="104"/>
      <c r="O115" s="105"/>
      <c r="P115" s="104"/>
      <c r="Q115" s="105"/>
      <c r="R115" s="104"/>
      <c r="S115" s="105"/>
      <c r="T115" s="104"/>
      <c r="U115" s="105"/>
      <c r="V115" s="106"/>
      <c r="W115" s="105"/>
      <c r="X115" s="106"/>
      <c r="Y115" s="105"/>
      <c r="Z115" s="319"/>
      <c r="AA115" s="320"/>
    </row>
    <row r="116" spans="1:27" ht="16.149999999999999" customHeight="1" x14ac:dyDescent="0.25">
      <c r="A116" s="1256"/>
      <c r="B116" s="520" t="s">
        <v>133</v>
      </c>
      <c r="C116" s="321">
        <f t="shared" si="12"/>
        <v>0</v>
      </c>
      <c r="D116" s="322">
        <f t="shared" si="13"/>
        <v>0</v>
      </c>
      <c r="E116" s="323">
        <f t="shared" si="14"/>
        <v>0</v>
      </c>
      <c r="F116" s="187"/>
      <c r="G116" s="108"/>
      <c r="H116" s="104"/>
      <c r="I116" s="105"/>
      <c r="J116" s="104"/>
      <c r="K116" s="105"/>
      <c r="L116" s="283"/>
      <c r="M116" s="105"/>
      <c r="N116" s="104"/>
      <c r="O116" s="105"/>
      <c r="P116" s="104"/>
      <c r="Q116" s="105"/>
      <c r="R116" s="104"/>
      <c r="S116" s="105"/>
      <c r="T116" s="104"/>
      <c r="U116" s="105"/>
      <c r="V116" s="106"/>
      <c r="W116" s="105"/>
      <c r="X116" s="106"/>
      <c r="Y116" s="105"/>
      <c r="Z116" s="319"/>
      <c r="AA116" s="320"/>
    </row>
    <row r="117" spans="1:27" ht="16.149999999999999" customHeight="1" x14ac:dyDescent="0.25">
      <c r="A117" s="1257"/>
      <c r="B117" s="113" t="s">
        <v>134</v>
      </c>
      <c r="C117" s="261">
        <f t="shared" si="12"/>
        <v>0</v>
      </c>
      <c r="D117" s="324">
        <f t="shared" si="13"/>
        <v>0</v>
      </c>
      <c r="E117" s="325">
        <f t="shared" si="14"/>
        <v>0</v>
      </c>
      <c r="F117" s="326"/>
      <c r="G117" s="117"/>
      <c r="H117" s="58"/>
      <c r="I117" s="59"/>
      <c r="J117" s="58"/>
      <c r="K117" s="59"/>
      <c r="L117" s="296"/>
      <c r="M117" s="59"/>
      <c r="N117" s="58"/>
      <c r="O117" s="59"/>
      <c r="P117" s="58"/>
      <c r="Q117" s="59"/>
      <c r="R117" s="58"/>
      <c r="S117" s="59"/>
      <c r="T117" s="58"/>
      <c r="U117" s="59"/>
      <c r="V117" s="115"/>
      <c r="W117" s="59"/>
      <c r="X117" s="115"/>
      <c r="Y117" s="59"/>
      <c r="Z117" s="327"/>
      <c r="AA117" s="205"/>
    </row>
    <row r="118" spans="1:27" ht="16.149999999999999" customHeight="1" x14ac:dyDescent="0.25">
      <c r="A118" s="1365" t="s">
        <v>136</v>
      </c>
      <c r="B118" s="94" t="s">
        <v>130</v>
      </c>
      <c r="C118" s="253">
        <f t="shared" si="12"/>
        <v>0</v>
      </c>
      <c r="D118" s="312">
        <f t="shared" si="13"/>
        <v>0</v>
      </c>
      <c r="E118" s="313">
        <f t="shared" si="14"/>
        <v>0</v>
      </c>
      <c r="F118" s="314"/>
      <c r="G118" s="123"/>
      <c r="H118" s="119"/>
      <c r="I118" s="120"/>
      <c r="J118" s="119"/>
      <c r="K118" s="120"/>
      <c r="L118" s="292"/>
      <c r="M118" s="120"/>
      <c r="N118" s="119"/>
      <c r="O118" s="120"/>
      <c r="P118" s="119"/>
      <c r="Q118" s="120"/>
      <c r="R118" s="119"/>
      <c r="S118" s="120"/>
      <c r="T118" s="119"/>
      <c r="U118" s="120"/>
      <c r="V118" s="121"/>
      <c r="W118" s="120"/>
      <c r="X118" s="121"/>
      <c r="Y118" s="120"/>
      <c r="Z118" s="315"/>
      <c r="AA118" s="316"/>
    </row>
    <row r="119" spans="1:27" ht="16.149999999999999" customHeight="1" x14ac:dyDescent="0.25">
      <c r="A119" s="1198"/>
      <c r="B119" s="519" t="s">
        <v>131</v>
      </c>
      <c r="C119" s="256">
        <f t="shared" si="12"/>
        <v>0</v>
      </c>
      <c r="D119" s="317">
        <f t="shared" si="13"/>
        <v>0</v>
      </c>
      <c r="E119" s="318">
        <f t="shared" si="14"/>
        <v>0</v>
      </c>
      <c r="F119" s="187"/>
      <c r="G119" s="108"/>
      <c r="H119" s="104"/>
      <c r="I119" s="105"/>
      <c r="J119" s="104"/>
      <c r="K119" s="105"/>
      <c r="L119" s="283"/>
      <c r="M119" s="105"/>
      <c r="N119" s="104"/>
      <c r="O119" s="105"/>
      <c r="P119" s="104"/>
      <c r="Q119" s="105"/>
      <c r="R119" s="104"/>
      <c r="S119" s="105"/>
      <c r="T119" s="104"/>
      <c r="U119" s="105"/>
      <c r="V119" s="106"/>
      <c r="W119" s="105"/>
      <c r="X119" s="106"/>
      <c r="Y119" s="105"/>
      <c r="Z119" s="319"/>
      <c r="AA119" s="320"/>
    </row>
    <row r="120" spans="1:27" ht="16.149999999999999" customHeight="1" x14ac:dyDescent="0.25">
      <c r="A120" s="1198"/>
      <c r="B120" s="520" t="s">
        <v>132</v>
      </c>
      <c r="C120" s="256">
        <f t="shared" si="12"/>
        <v>0</v>
      </c>
      <c r="D120" s="317">
        <f t="shared" si="13"/>
        <v>0</v>
      </c>
      <c r="E120" s="318">
        <f t="shared" si="14"/>
        <v>0</v>
      </c>
      <c r="F120" s="187"/>
      <c r="G120" s="108"/>
      <c r="H120" s="104"/>
      <c r="I120" s="105"/>
      <c r="J120" s="104"/>
      <c r="K120" s="105"/>
      <c r="L120" s="283"/>
      <c r="M120" s="105"/>
      <c r="N120" s="104"/>
      <c r="O120" s="105"/>
      <c r="P120" s="104"/>
      <c r="Q120" s="105"/>
      <c r="R120" s="104"/>
      <c r="S120" s="105"/>
      <c r="T120" s="104"/>
      <c r="U120" s="105"/>
      <c r="V120" s="106"/>
      <c r="W120" s="105"/>
      <c r="X120" s="106"/>
      <c r="Y120" s="105"/>
      <c r="Z120" s="319"/>
      <c r="AA120" s="320"/>
    </row>
    <row r="121" spans="1:27" ht="16.149999999999999" customHeight="1" x14ac:dyDescent="0.25">
      <c r="A121" s="1198"/>
      <c r="B121" s="520" t="s">
        <v>133</v>
      </c>
      <c r="C121" s="321">
        <f t="shared" si="12"/>
        <v>0</v>
      </c>
      <c r="D121" s="322">
        <f t="shared" si="13"/>
        <v>0</v>
      </c>
      <c r="E121" s="323">
        <f t="shared" si="14"/>
        <v>0</v>
      </c>
      <c r="F121" s="187"/>
      <c r="G121" s="108"/>
      <c r="H121" s="104"/>
      <c r="I121" s="105"/>
      <c r="J121" s="104"/>
      <c r="K121" s="105"/>
      <c r="L121" s="283"/>
      <c r="M121" s="105"/>
      <c r="N121" s="104"/>
      <c r="O121" s="105"/>
      <c r="P121" s="104"/>
      <c r="Q121" s="105"/>
      <c r="R121" s="104"/>
      <c r="S121" s="105"/>
      <c r="T121" s="104"/>
      <c r="U121" s="105"/>
      <c r="V121" s="106"/>
      <c r="W121" s="105"/>
      <c r="X121" s="106"/>
      <c r="Y121" s="105"/>
      <c r="Z121" s="319"/>
      <c r="AA121" s="320"/>
    </row>
    <row r="122" spans="1:27" ht="16.149999999999999" customHeight="1" x14ac:dyDescent="0.25">
      <c r="A122" s="1199"/>
      <c r="B122" s="113" t="s">
        <v>134</v>
      </c>
      <c r="C122" s="261">
        <f t="shared" si="12"/>
        <v>0</v>
      </c>
      <c r="D122" s="324">
        <f t="shared" si="13"/>
        <v>0</v>
      </c>
      <c r="E122" s="325">
        <f t="shared" si="14"/>
        <v>0</v>
      </c>
      <c r="F122" s="326"/>
      <c r="G122" s="117"/>
      <c r="H122" s="58"/>
      <c r="I122" s="59"/>
      <c r="J122" s="58"/>
      <c r="K122" s="59"/>
      <c r="L122" s="296"/>
      <c r="M122" s="59"/>
      <c r="N122" s="58"/>
      <c r="O122" s="59"/>
      <c r="P122" s="58"/>
      <c r="Q122" s="59"/>
      <c r="R122" s="58"/>
      <c r="S122" s="59"/>
      <c r="T122" s="58"/>
      <c r="U122" s="59"/>
      <c r="V122" s="115"/>
      <c r="W122" s="59"/>
      <c r="X122" s="115"/>
      <c r="Y122" s="59"/>
      <c r="Z122" s="327"/>
      <c r="AA122" s="205"/>
    </row>
    <row r="123" spans="1:27" ht="16.149999999999999" customHeight="1" x14ac:dyDescent="0.25">
      <c r="A123" s="1254" t="s">
        <v>137</v>
      </c>
      <c r="B123" s="94" t="s">
        <v>130</v>
      </c>
      <c r="C123" s="253">
        <f t="shared" si="12"/>
        <v>0</v>
      </c>
      <c r="D123" s="312">
        <f t="shared" si="13"/>
        <v>0</v>
      </c>
      <c r="E123" s="313">
        <f t="shared" si="14"/>
        <v>0</v>
      </c>
      <c r="F123" s="314"/>
      <c r="G123" s="123"/>
      <c r="H123" s="119"/>
      <c r="I123" s="120"/>
      <c r="J123" s="119"/>
      <c r="K123" s="120"/>
      <c r="L123" s="292"/>
      <c r="M123" s="120"/>
      <c r="N123" s="119"/>
      <c r="O123" s="120"/>
      <c r="P123" s="119"/>
      <c r="Q123" s="120"/>
      <c r="R123" s="119"/>
      <c r="S123" s="120"/>
      <c r="T123" s="119"/>
      <c r="U123" s="120"/>
      <c r="V123" s="121"/>
      <c r="W123" s="120"/>
      <c r="X123" s="121"/>
      <c r="Y123" s="120"/>
      <c r="Z123" s="315"/>
      <c r="AA123" s="316"/>
    </row>
    <row r="124" spans="1:27" ht="16.149999999999999" customHeight="1" x14ac:dyDescent="0.25">
      <c r="A124" s="1255"/>
      <c r="B124" s="519" t="s">
        <v>131</v>
      </c>
      <c r="C124" s="256">
        <f t="shared" si="12"/>
        <v>0</v>
      </c>
      <c r="D124" s="317">
        <f t="shared" si="13"/>
        <v>0</v>
      </c>
      <c r="E124" s="318">
        <f t="shared" si="14"/>
        <v>0</v>
      </c>
      <c r="F124" s="187"/>
      <c r="G124" s="108"/>
      <c r="H124" s="104"/>
      <c r="I124" s="105"/>
      <c r="J124" s="104"/>
      <c r="K124" s="105"/>
      <c r="L124" s="283"/>
      <c r="M124" s="105"/>
      <c r="N124" s="104"/>
      <c r="O124" s="105"/>
      <c r="P124" s="104"/>
      <c r="Q124" s="105"/>
      <c r="R124" s="104"/>
      <c r="S124" s="105"/>
      <c r="T124" s="104"/>
      <c r="U124" s="105"/>
      <c r="V124" s="106"/>
      <c r="W124" s="105"/>
      <c r="X124" s="106"/>
      <c r="Y124" s="105"/>
      <c r="Z124" s="319"/>
      <c r="AA124" s="320"/>
    </row>
    <row r="125" spans="1:27" ht="16.149999999999999" customHeight="1" x14ac:dyDescent="0.25">
      <c r="A125" s="1255"/>
      <c r="B125" s="520" t="s">
        <v>132</v>
      </c>
      <c r="C125" s="256">
        <f t="shared" si="12"/>
        <v>0</v>
      </c>
      <c r="D125" s="317">
        <f t="shared" si="13"/>
        <v>0</v>
      </c>
      <c r="E125" s="318">
        <f t="shared" si="14"/>
        <v>0</v>
      </c>
      <c r="F125" s="187"/>
      <c r="G125" s="108"/>
      <c r="H125" s="104"/>
      <c r="I125" s="105"/>
      <c r="J125" s="104"/>
      <c r="K125" s="105"/>
      <c r="L125" s="283"/>
      <c r="M125" s="105"/>
      <c r="N125" s="104"/>
      <c r="O125" s="105"/>
      <c r="P125" s="104"/>
      <c r="Q125" s="105"/>
      <c r="R125" s="104"/>
      <c r="S125" s="105"/>
      <c r="T125" s="104"/>
      <c r="U125" s="105"/>
      <c r="V125" s="106"/>
      <c r="W125" s="105"/>
      <c r="X125" s="106"/>
      <c r="Y125" s="105"/>
      <c r="Z125" s="319"/>
      <c r="AA125" s="320"/>
    </row>
    <row r="126" spans="1:27" ht="16.149999999999999" customHeight="1" x14ac:dyDescent="0.25">
      <c r="A126" s="1256"/>
      <c r="B126" s="520" t="s">
        <v>133</v>
      </c>
      <c r="C126" s="321">
        <f t="shared" si="12"/>
        <v>0</v>
      </c>
      <c r="D126" s="322">
        <f t="shared" si="13"/>
        <v>0</v>
      </c>
      <c r="E126" s="323">
        <f t="shared" si="14"/>
        <v>0</v>
      </c>
      <c r="F126" s="187"/>
      <c r="G126" s="108"/>
      <c r="H126" s="104"/>
      <c r="I126" s="105"/>
      <c r="J126" s="104"/>
      <c r="K126" s="105"/>
      <c r="L126" s="283"/>
      <c r="M126" s="105"/>
      <c r="N126" s="104"/>
      <c r="O126" s="105"/>
      <c r="P126" s="104"/>
      <c r="Q126" s="105"/>
      <c r="R126" s="104"/>
      <c r="S126" s="105"/>
      <c r="T126" s="104"/>
      <c r="U126" s="105"/>
      <c r="V126" s="106"/>
      <c r="W126" s="105"/>
      <c r="X126" s="106"/>
      <c r="Y126" s="105"/>
      <c r="Z126" s="319"/>
      <c r="AA126" s="320"/>
    </row>
    <row r="127" spans="1:27" ht="16.149999999999999" customHeight="1" x14ac:dyDescent="0.25">
      <c r="A127" s="1257"/>
      <c r="B127" s="113" t="s">
        <v>134</v>
      </c>
      <c r="C127" s="261">
        <f t="shared" si="12"/>
        <v>0</v>
      </c>
      <c r="D127" s="324">
        <f t="shared" si="13"/>
        <v>0</v>
      </c>
      <c r="E127" s="325">
        <f t="shared" si="14"/>
        <v>0</v>
      </c>
      <c r="F127" s="326"/>
      <c r="G127" s="117"/>
      <c r="H127" s="58"/>
      <c r="I127" s="59"/>
      <c r="J127" s="58"/>
      <c r="K127" s="59"/>
      <c r="L127" s="296"/>
      <c r="M127" s="59"/>
      <c r="N127" s="58"/>
      <c r="O127" s="59"/>
      <c r="P127" s="58"/>
      <c r="Q127" s="59"/>
      <c r="R127" s="58"/>
      <c r="S127" s="59"/>
      <c r="T127" s="58"/>
      <c r="U127" s="59"/>
      <c r="V127" s="115"/>
      <c r="W127" s="59"/>
      <c r="X127" s="115"/>
      <c r="Y127" s="59"/>
      <c r="Z127" s="327"/>
      <c r="AA127" s="205"/>
    </row>
    <row r="128" spans="1:27" ht="16.149999999999999" customHeight="1" x14ac:dyDescent="0.25">
      <c r="A128" s="1254" t="s">
        <v>138</v>
      </c>
      <c r="B128" s="94" t="s">
        <v>130</v>
      </c>
      <c r="C128" s="253">
        <f t="shared" si="12"/>
        <v>0</v>
      </c>
      <c r="D128" s="312">
        <f t="shared" si="13"/>
        <v>0</v>
      </c>
      <c r="E128" s="313">
        <f t="shared" si="14"/>
        <v>0</v>
      </c>
      <c r="F128" s="314"/>
      <c r="G128" s="123"/>
      <c r="H128" s="119"/>
      <c r="I128" s="120"/>
      <c r="J128" s="119"/>
      <c r="K128" s="120"/>
      <c r="L128" s="292"/>
      <c r="M128" s="120"/>
      <c r="N128" s="119"/>
      <c r="O128" s="120"/>
      <c r="P128" s="119"/>
      <c r="Q128" s="120"/>
      <c r="R128" s="119"/>
      <c r="S128" s="120"/>
      <c r="T128" s="119"/>
      <c r="U128" s="120"/>
      <c r="V128" s="121"/>
      <c r="W128" s="120"/>
      <c r="X128" s="121"/>
      <c r="Y128" s="120"/>
      <c r="Z128" s="315"/>
      <c r="AA128" s="316"/>
    </row>
    <row r="129" spans="1:27" ht="16.149999999999999" customHeight="1" x14ac:dyDescent="0.25">
      <c r="A129" s="1255"/>
      <c r="B129" s="519" t="s">
        <v>131</v>
      </c>
      <c r="C129" s="256">
        <f t="shared" si="12"/>
        <v>0</v>
      </c>
      <c r="D129" s="317">
        <f t="shared" si="13"/>
        <v>0</v>
      </c>
      <c r="E129" s="318">
        <f t="shared" si="14"/>
        <v>0</v>
      </c>
      <c r="F129" s="187"/>
      <c r="G129" s="108"/>
      <c r="H129" s="104"/>
      <c r="I129" s="105"/>
      <c r="J129" s="104"/>
      <c r="K129" s="105"/>
      <c r="L129" s="283"/>
      <c r="M129" s="105"/>
      <c r="N129" s="104"/>
      <c r="O129" s="105"/>
      <c r="P129" s="104"/>
      <c r="Q129" s="105"/>
      <c r="R129" s="104"/>
      <c r="S129" s="105"/>
      <c r="T129" s="104"/>
      <c r="U129" s="105"/>
      <c r="V129" s="106"/>
      <c r="W129" s="105"/>
      <c r="X129" s="106"/>
      <c r="Y129" s="105"/>
      <c r="Z129" s="319"/>
      <c r="AA129" s="320"/>
    </row>
    <row r="130" spans="1:27" ht="16.149999999999999" customHeight="1" x14ac:dyDescent="0.25">
      <c r="A130" s="1255"/>
      <c r="B130" s="520" t="s">
        <v>132</v>
      </c>
      <c r="C130" s="256">
        <f t="shared" si="12"/>
        <v>0</v>
      </c>
      <c r="D130" s="317">
        <f t="shared" si="13"/>
        <v>0</v>
      </c>
      <c r="E130" s="318">
        <f t="shared" si="14"/>
        <v>0</v>
      </c>
      <c r="F130" s="187"/>
      <c r="G130" s="108"/>
      <c r="H130" s="104"/>
      <c r="I130" s="105"/>
      <c r="J130" s="104"/>
      <c r="K130" s="105"/>
      <c r="L130" s="283"/>
      <c r="M130" s="105"/>
      <c r="N130" s="104"/>
      <c r="O130" s="105"/>
      <c r="P130" s="104"/>
      <c r="Q130" s="105"/>
      <c r="R130" s="104"/>
      <c r="S130" s="105"/>
      <c r="T130" s="104"/>
      <c r="U130" s="105"/>
      <c r="V130" s="106"/>
      <c r="W130" s="105"/>
      <c r="X130" s="106"/>
      <c r="Y130" s="105"/>
      <c r="Z130" s="319"/>
      <c r="AA130" s="320"/>
    </row>
    <row r="131" spans="1:27" ht="16.149999999999999" customHeight="1" x14ac:dyDescent="0.25">
      <c r="A131" s="1256"/>
      <c r="B131" s="520" t="s">
        <v>133</v>
      </c>
      <c r="C131" s="321">
        <f t="shared" si="12"/>
        <v>0</v>
      </c>
      <c r="D131" s="322">
        <f t="shared" si="13"/>
        <v>0</v>
      </c>
      <c r="E131" s="323">
        <f t="shared" si="14"/>
        <v>0</v>
      </c>
      <c r="F131" s="187"/>
      <c r="G131" s="108"/>
      <c r="H131" s="104"/>
      <c r="I131" s="105"/>
      <c r="J131" s="104"/>
      <c r="K131" s="105"/>
      <c r="L131" s="283"/>
      <c r="M131" s="105"/>
      <c r="N131" s="104"/>
      <c r="O131" s="105"/>
      <c r="P131" s="104"/>
      <c r="Q131" s="105"/>
      <c r="R131" s="104"/>
      <c r="S131" s="105"/>
      <c r="T131" s="104"/>
      <c r="U131" s="105"/>
      <c r="V131" s="106"/>
      <c r="W131" s="105"/>
      <c r="X131" s="106"/>
      <c r="Y131" s="105"/>
      <c r="Z131" s="319"/>
      <c r="AA131" s="320"/>
    </row>
    <row r="132" spans="1:27" ht="16.149999999999999" customHeight="1" x14ac:dyDescent="0.25">
      <c r="A132" s="1257"/>
      <c r="B132" s="113" t="s">
        <v>134</v>
      </c>
      <c r="C132" s="261">
        <f t="shared" si="12"/>
        <v>0</v>
      </c>
      <c r="D132" s="324">
        <f t="shared" si="13"/>
        <v>0</v>
      </c>
      <c r="E132" s="325">
        <f t="shared" si="14"/>
        <v>0</v>
      </c>
      <c r="F132" s="326"/>
      <c r="G132" s="117"/>
      <c r="H132" s="58"/>
      <c r="I132" s="59"/>
      <c r="J132" s="58"/>
      <c r="K132" s="59"/>
      <c r="L132" s="296"/>
      <c r="M132" s="59"/>
      <c r="N132" s="58"/>
      <c r="O132" s="59"/>
      <c r="P132" s="58"/>
      <c r="Q132" s="59"/>
      <c r="R132" s="58"/>
      <c r="S132" s="59"/>
      <c r="T132" s="58"/>
      <c r="U132" s="59"/>
      <c r="V132" s="115"/>
      <c r="W132" s="59"/>
      <c r="X132" s="115"/>
      <c r="Y132" s="59"/>
      <c r="Z132" s="327"/>
      <c r="AA132" s="205"/>
    </row>
    <row r="133" spans="1:27" ht="16.149999999999999" customHeight="1" x14ac:dyDescent="0.25">
      <c r="A133" s="1365" t="s">
        <v>139</v>
      </c>
      <c r="B133" s="94" t="s">
        <v>130</v>
      </c>
      <c r="C133" s="253">
        <f t="shared" si="12"/>
        <v>0</v>
      </c>
      <c r="D133" s="312">
        <f t="shared" si="13"/>
        <v>0</v>
      </c>
      <c r="E133" s="313">
        <f t="shared" si="14"/>
        <v>0</v>
      </c>
      <c r="F133" s="314"/>
      <c r="G133" s="123"/>
      <c r="H133" s="119"/>
      <c r="I133" s="120"/>
      <c r="J133" s="119"/>
      <c r="K133" s="120"/>
      <c r="L133" s="292"/>
      <c r="M133" s="120"/>
      <c r="N133" s="119"/>
      <c r="O133" s="120"/>
      <c r="P133" s="119"/>
      <c r="Q133" s="120"/>
      <c r="R133" s="119"/>
      <c r="S133" s="120"/>
      <c r="T133" s="119"/>
      <c r="U133" s="120"/>
      <c r="V133" s="121"/>
      <c r="W133" s="120"/>
      <c r="X133" s="121"/>
      <c r="Y133" s="120"/>
      <c r="Z133" s="315"/>
      <c r="AA133" s="316"/>
    </row>
    <row r="134" spans="1:27" ht="16.149999999999999" customHeight="1" x14ac:dyDescent="0.25">
      <c r="A134" s="1198"/>
      <c r="B134" s="519" t="s">
        <v>131</v>
      </c>
      <c r="C134" s="256">
        <f t="shared" si="12"/>
        <v>0</v>
      </c>
      <c r="D134" s="317">
        <f t="shared" si="13"/>
        <v>0</v>
      </c>
      <c r="E134" s="318">
        <f t="shared" si="14"/>
        <v>0</v>
      </c>
      <c r="F134" s="187"/>
      <c r="G134" s="108"/>
      <c r="H134" s="104"/>
      <c r="I134" s="105"/>
      <c r="J134" s="104"/>
      <c r="K134" s="105"/>
      <c r="L134" s="283"/>
      <c r="M134" s="105"/>
      <c r="N134" s="104"/>
      <c r="O134" s="105"/>
      <c r="P134" s="104"/>
      <c r="Q134" s="105"/>
      <c r="R134" s="104"/>
      <c r="S134" s="105"/>
      <c r="T134" s="104"/>
      <c r="U134" s="105"/>
      <c r="V134" s="106"/>
      <c r="W134" s="105"/>
      <c r="X134" s="106"/>
      <c r="Y134" s="105"/>
      <c r="Z134" s="319"/>
      <c r="AA134" s="320"/>
    </row>
    <row r="135" spans="1:27" ht="16.149999999999999" customHeight="1" x14ac:dyDescent="0.25">
      <c r="A135" s="1198"/>
      <c r="B135" s="520" t="s">
        <v>132</v>
      </c>
      <c r="C135" s="256">
        <f t="shared" si="12"/>
        <v>0</v>
      </c>
      <c r="D135" s="317">
        <f t="shared" si="13"/>
        <v>0</v>
      </c>
      <c r="E135" s="318">
        <f t="shared" si="14"/>
        <v>0</v>
      </c>
      <c r="F135" s="187"/>
      <c r="G135" s="108"/>
      <c r="H135" s="104"/>
      <c r="I135" s="105"/>
      <c r="J135" s="104"/>
      <c r="K135" s="105"/>
      <c r="L135" s="283"/>
      <c r="M135" s="105"/>
      <c r="N135" s="104"/>
      <c r="O135" s="105"/>
      <c r="P135" s="104"/>
      <c r="Q135" s="105"/>
      <c r="R135" s="104"/>
      <c r="S135" s="105"/>
      <c r="T135" s="104"/>
      <c r="U135" s="105"/>
      <c r="V135" s="106"/>
      <c r="W135" s="105"/>
      <c r="X135" s="106"/>
      <c r="Y135" s="105"/>
      <c r="Z135" s="319"/>
      <c r="AA135" s="320"/>
    </row>
    <row r="136" spans="1:27" ht="16.149999999999999" customHeight="1" x14ac:dyDescent="0.25">
      <c r="A136" s="1198"/>
      <c r="B136" s="520" t="s">
        <v>133</v>
      </c>
      <c r="C136" s="321">
        <f t="shared" si="12"/>
        <v>0</v>
      </c>
      <c r="D136" s="322">
        <f t="shared" si="13"/>
        <v>0</v>
      </c>
      <c r="E136" s="323">
        <f t="shared" si="14"/>
        <v>0</v>
      </c>
      <c r="F136" s="187"/>
      <c r="G136" s="108"/>
      <c r="H136" s="104"/>
      <c r="I136" s="105"/>
      <c r="J136" s="104"/>
      <c r="K136" s="105"/>
      <c r="L136" s="283"/>
      <c r="M136" s="105"/>
      <c r="N136" s="104"/>
      <c r="O136" s="105"/>
      <c r="P136" s="104"/>
      <c r="Q136" s="105"/>
      <c r="R136" s="104"/>
      <c r="S136" s="105"/>
      <c r="T136" s="104"/>
      <c r="U136" s="105"/>
      <c r="V136" s="106"/>
      <c r="W136" s="105"/>
      <c r="X136" s="106"/>
      <c r="Y136" s="105"/>
      <c r="Z136" s="319"/>
      <c r="AA136" s="320"/>
    </row>
    <row r="137" spans="1:27" ht="16.149999999999999" customHeight="1" x14ac:dyDescent="0.25">
      <c r="A137" s="1198"/>
      <c r="B137" s="130" t="s">
        <v>134</v>
      </c>
      <c r="C137" s="258">
        <f t="shared" si="12"/>
        <v>0</v>
      </c>
      <c r="D137" s="328">
        <f t="shared" si="13"/>
        <v>0</v>
      </c>
      <c r="E137" s="329">
        <f t="shared" si="14"/>
        <v>0</v>
      </c>
      <c r="F137" s="330"/>
      <c r="G137" s="138"/>
      <c r="H137" s="134"/>
      <c r="I137" s="135"/>
      <c r="J137" s="134"/>
      <c r="K137" s="135"/>
      <c r="L137" s="295"/>
      <c r="M137" s="135"/>
      <c r="N137" s="134"/>
      <c r="O137" s="135"/>
      <c r="P137" s="134"/>
      <c r="Q137" s="135"/>
      <c r="R137" s="134"/>
      <c r="S137" s="135"/>
      <c r="T137" s="134"/>
      <c r="U137" s="135"/>
      <c r="V137" s="136"/>
      <c r="W137" s="135"/>
      <c r="X137" s="136"/>
      <c r="Y137" s="135"/>
      <c r="Z137" s="331"/>
      <c r="AA137" s="332"/>
    </row>
    <row r="138" spans="1:27" ht="16.149999999999999" customHeight="1" thickBot="1" x14ac:dyDescent="0.3">
      <c r="A138" s="1383" t="s">
        <v>140</v>
      </c>
      <c r="B138" s="1384"/>
      <c r="C138" s="333">
        <f t="shared" ref="C138:AA138" si="15">SUM(C108:C137)</f>
        <v>0</v>
      </c>
      <c r="D138" s="334">
        <f t="shared" si="15"/>
        <v>0</v>
      </c>
      <c r="E138" s="335">
        <f t="shared" si="15"/>
        <v>0</v>
      </c>
      <c r="F138" s="336">
        <f t="shared" si="15"/>
        <v>0</v>
      </c>
      <c r="G138" s="588">
        <f t="shared" si="15"/>
        <v>0</v>
      </c>
      <c r="H138" s="336">
        <f t="shared" si="15"/>
        <v>0</v>
      </c>
      <c r="I138" s="588">
        <f t="shared" si="15"/>
        <v>0</v>
      </c>
      <c r="J138" s="336">
        <f t="shared" si="15"/>
        <v>0</v>
      </c>
      <c r="K138" s="588">
        <f t="shared" si="15"/>
        <v>0</v>
      </c>
      <c r="L138" s="336">
        <f t="shared" si="15"/>
        <v>0</v>
      </c>
      <c r="M138" s="588">
        <f t="shared" si="15"/>
        <v>0</v>
      </c>
      <c r="N138" s="336">
        <f t="shared" si="15"/>
        <v>0</v>
      </c>
      <c r="O138" s="588">
        <f t="shared" si="15"/>
        <v>0</v>
      </c>
      <c r="P138" s="336">
        <f t="shared" si="15"/>
        <v>0</v>
      </c>
      <c r="Q138" s="588">
        <f t="shared" si="15"/>
        <v>0</v>
      </c>
      <c r="R138" s="336">
        <f t="shared" si="15"/>
        <v>0</v>
      </c>
      <c r="S138" s="588">
        <f t="shared" si="15"/>
        <v>0</v>
      </c>
      <c r="T138" s="336">
        <f t="shared" si="15"/>
        <v>0</v>
      </c>
      <c r="U138" s="588">
        <f t="shared" si="15"/>
        <v>0</v>
      </c>
      <c r="V138" s="336">
        <f t="shared" si="15"/>
        <v>0</v>
      </c>
      <c r="W138" s="588">
        <f t="shared" si="15"/>
        <v>0</v>
      </c>
      <c r="X138" s="336">
        <f t="shared" si="15"/>
        <v>0</v>
      </c>
      <c r="Y138" s="588">
        <f t="shared" si="15"/>
        <v>0</v>
      </c>
      <c r="Z138" s="338">
        <f t="shared" si="15"/>
        <v>0</v>
      </c>
      <c r="AA138" s="589">
        <f t="shared" si="15"/>
        <v>0</v>
      </c>
    </row>
    <row r="139" spans="1:27" ht="16.149999999999999" customHeight="1" thickTop="1" x14ac:dyDescent="0.25">
      <c r="A139" s="1200" t="s">
        <v>141</v>
      </c>
      <c r="B139" s="139" t="s">
        <v>130</v>
      </c>
      <c r="C139" s="340">
        <f t="shared" ref="C139:C148" si="16">SUM(D139+E139)</f>
        <v>0</v>
      </c>
      <c r="D139" s="341">
        <f t="shared" ref="D139:E148" si="17">SUM(F139+H139+J139+L139+N139+P139+R139+T139+V139+X139+Z139)</f>
        <v>0</v>
      </c>
      <c r="E139" s="342">
        <f t="shared" si="17"/>
        <v>0</v>
      </c>
      <c r="F139" s="343"/>
      <c r="G139" s="147"/>
      <c r="H139" s="143"/>
      <c r="I139" s="144"/>
      <c r="J139" s="143"/>
      <c r="K139" s="144"/>
      <c r="L139" s="344"/>
      <c r="M139" s="144"/>
      <c r="N139" s="143"/>
      <c r="O139" s="144"/>
      <c r="P139" s="143"/>
      <c r="Q139" s="144"/>
      <c r="R139" s="143"/>
      <c r="S139" s="144"/>
      <c r="T139" s="143"/>
      <c r="U139" s="144"/>
      <c r="V139" s="145"/>
      <c r="W139" s="144"/>
      <c r="X139" s="145"/>
      <c r="Y139" s="144"/>
      <c r="Z139" s="345"/>
      <c r="AA139" s="346"/>
    </row>
    <row r="140" spans="1:27" ht="16.149999999999999" customHeight="1" x14ac:dyDescent="0.25">
      <c r="A140" s="1201"/>
      <c r="B140" s="519" t="s">
        <v>131</v>
      </c>
      <c r="C140" s="256">
        <f t="shared" si="16"/>
        <v>0</v>
      </c>
      <c r="D140" s="317">
        <f t="shared" si="17"/>
        <v>0</v>
      </c>
      <c r="E140" s="318">
        <f t="shared" si="17"/>
        <v>0</v>
      </c>
      <c r="F140" s="52"/>
      <c r="G140" s="100"/>
      <c r="H140" s="50"/>
      <c r="I140" s="51"/>
      <c r="J140" s="50"/>
      <c r="K140" s="51"/>
      <c r="L140" s="347"/>
      <c r="M140" s="51"/>
      <c r="N140" s="50"/>
      <c r="O140" s="51"/>
      <c r="P140" s="50"/>
      <c r="Q140" s="51"/>
      <c r="R140" s="50"/>
      <c r="S140" s="51"/>
      <c r="T140" s="50"/>
      <c r="U140" s="51"/>
      <c r="V140" s="98"/>
      <c r="W140" s="51"/>
      <c r="X140" s="98"/>
      <c r="Y140" s="51"/>
      <c r="Z140" s="348"/>
      <c r="AA140" s="349"/>
    </row>
    <row r="141" spans="1:27" ht="16.149999999999999" customHeight="1" x14ac:dyDescent="0.25">
      <c r="A141" s="1201"/>
      <c r="B141" s="520" t="s">
        <v>132</v>
      </c>
      <c r="C141" s="256">
        <f t="shared" si="16"/>
        <v>0</v>
      </c>
      <c r="D141" s="317">
        <f t="shared" si="17"/>
        <v>0</v>
      </c>
      <c r="E141" s="318">
        <f t="shared" si="17"/>
        <v>0</v>
      </c>
      <c r="F141" s="52"/>
      <c r="G141" s="100"/>
      <c r="H141" s="50"/>
      <c r="I141" s="51"/>
      <c r="J141" s="50"/>
      <c r="K141" s="51"/>
      <c r="L141" s="347"/>
      <c r="M141" s="51"/>
      <c r="N141" s="50"/>
      <c r="O141" s="51"/>
      <c r="P141" s="50"/>
      <c r="Q141" s="51"/>
      <c r="R141" s="50"/>
      <c r="S141" s="51"/>
      <c r="T141" s="50"/>
      <c r="U141" s="51"/>
      <c r="V141" s="98"/>
      <c r="W141" s="51"/>
      <c r="X141" s="98"/>
      <c r="Y141" s="51"/>
      <c r="Z141" s="348"/>
      <c r="AA141" s="349"/>
    </row>
    <row r="142" spans="1:27" ht="16.149999999999999" customHeight="1" x14ac:dyDescent="0.25">
      <c r="A142" s="1201"/>
      <c r="B142" s="520" t="s">
        <v>133</v>
      </c>
      <c r="C142" s="256">
        <f t="shared" si="16"/>
        <v>0</v>
      </c>
      <c r="D142" s="317">
        <f t="shared" si="17"/>
        <v>0</v>
      </c>
      <c r="E142" s="318">
        <f t="shared" si="17"/>
        <v>0</v>
      </c>
      <c r="F142" s="52"/>
      <c r="G142" s="100"/>
      <c r="H142" s="50"/>
      <c r="I142" s="51"/>
      <c r="J142" s="50"/>
      <c r="K142" s="51"/>
      <c r="L142" s="347"/>
      <c r="M142" s="51"/>
      <c r="N142" s="50"/>
      <c r="O142" s="51"/>
      <c r="P142" s="50"/>
      <c r="Q142" s="51"/>
      <c r="R142" s="50"/>
      <c r="S142" s="51"/>
      <c r="T142" s="50"/>
      <c r="U142" s="51"/>
      <c r="V142" s="98"/>
      <c r="W142" s="51"/>
      <c r="X142" s="98"/>
      <c r="Y142" s="51"/>
      <c r="Z142" s="348"/>
      <c r="AA142" s="349"/>
    </row>
    <row r="143" spans="1:27" ht="16.149999999999999" customHeight="1" x14ac:dyDescent="0.25">
      <c r="A143" s="1201"/>
      <c r="B143" s="130" t="s">
        <v>134</v>
      </c>
      <c r="C143" s="350">
        <f t="shared" si="16"/>
        <v>0</v>
      </c>
      <c r="D143" s="351">
        <f t="shared" si="17"/>
        <v>0</v>
      </c>
      <c r="E143" s="352">
        <f t="shared" si="17"/>
        <v>0</v>
      </c>
      <c r="F143" s="353"/>
      <c r="G143" s="290"/>
      <c r="H143" s="288"/>
      <c r="I143" s="354"/>
      <c r="J143" s="288"/>
      <c r="K143" s="354"/>
      <c r="L143" s="289"/>
      <c r="M143" s="354"/>
      <c r="N143" s="288"/>
      <c r="O143" s="354"/>
      <c r="P143" s="288"/>
      <c r="Q143" s="354"/>
      <c r="R143" s="288"/>
      <c r="S143" s="354"/>
      <c r="T143" s="288"/>
      <c r="U143" s="354"/>
      <c r="V143" s="355"/>
      <c r="W143" s="354"/>
      <c r="X143" s="355"/>
      <c r="Y143" s="354"/>
      <c r="Z143" s="356"/>
      <c r="AA143" s="357"/>
    </row>
    <row r="144" spans="1:27" ht="16.149999999999999" customHeight="1" x14ac:dyDescent="0.25">
      <c r="A144" s="1366" t="s">
        <v>142</v>
      </c>
      <c r="B144" s="94" t="s">
        <v>130</v>
      </c>
      <c r="C144" s="253">
        <f t="shared" si="16"/>
        <v>0</v>
      </c>
      <c r="D144" s="312">
        <f t="shared" si="17"/>
        <v>0</v>
      </c>
      <c r="E144" s="313">
        <f t="shared" si="17"/>
        <v>0</v>
      </c>
      <c r="F144" s="314"/>
      <c r="G144" s="123"/>
      <c r="H144" s="119"/>
      <c r="I144" s="120"/>
      <c r="J144" s="119"/>
      <c r="K144" s="120"/>
      <c r="L144" s="292"/>
      <c r="M144" s="120"/>
      <c r="N144" s="119"/>
      <c r="O144" s="120"/>
      <c r="P144" s="119"/>
      <c r="Q144" s="120"/>
      <c r="R144" s="119"/>
      <c r="S144" s="120"/>
      <c r="T144" s="119"/>
      <c r="U144" s="120"/>
      <c r="V144" s="121"/>
      <c r="W144" s="120"/>
      <c r="X144" s="121"/>
      <c r="Y144" s="120"/>
      <c r="Z144" s="315"/>
      <c r="AA144" s="316"/>
    </row>
    <row r="145" spans="1:130" ht="16.149999999999999" customHeight="1" x14ac:dyDescent="0.25">
      <c r="A145" s="1201"/>
      <c r="B145" s="519" t="s">
        <v>131</v>
      </c>
      <c r="C145" s="256">
        <f t="shared" si="16"/>
        <v>0</v>
      </c>
      <c r="D145" s="317">
        <f t="shared" si="17"/>
        <v>0</v>
      </c>
      <c r="E145" s="318">
        <f t="shared" si="17"/>
        <v>0</v>
      </c>
      <c r="F145" s="52"/>
      <c r="G145" s="100"/>
      <c r="H145" s="50"/>
      <c r="I145" s="51"/>
      <c r="J145" s="50"/>
      <c r="K145" s="51"/>
      <c r="L145" s="347"/>
      <c r="M145" s="51"/>
      <c r="N145" s="50"/>
      <c r="O145" s="51"/>
      <c r="P145" s="50"/>
      <c r="Q145" s="51"/>
      <c r="R145" s="50"/>
      <c r="S145" s="51"/>
      <c r="T145" s="50"/>
      <c r="U145" s="51"/>
      <c r="V145" s="98"/>
      <c r="W145" s="51"/>
      <c r="X145" s="98"/>
      <c r="Y145" s="51"/>
      <c r="Z145" s="348"/>
      <c r="AA145" s="349"/>
    </row>
    <row r="146" spans="1:130" ht="16.149999999999999" customHeight="1" x14ac:dyDescent="0.25">
      <c r="A146" s="1201"/>
      <c r="B146" s="520" t="s">
        <v>132</v>
      </c>
      <c r="C146" s="256">
        <f t="shared" si="16"/>
        <v>0</v>
      </c>
      <c r="D146" s="317">
        <f t="shared" si="17"/>
        <v>0</v>
      </c>
      <c r="E146" s="318">
        <f t="shared" si="17"/>
        <v>0</v>
      </c>
      <c r="F146" s="52"/>
      <c r="G146" s="100"/>
      <c r="H146" s="50"/>
      <c r="I146" s="51"/>
      <c r="J146" s="50"/>
      <c r="K146" s="51"/>
      <c r="L146" s="347"/>
      <c r="M146" s="51"/>
      <c r="N146" s="50"/>
      <c r="O146" s="51"/>
      <c r="P146" s="50"/>
      <c r="Q146" s="51"/>
      <c r="R146" s="50"/>
      <c r="S146" s="51"/>
      <c r="T146" s="50"/>
      <c r="U146" s="51"/>
      <c r="V146" s="98"/>
      <c r="W146" s="51"/>
      <c r="X146" s="98"/>
      <c r="Y146" s="51"/>
      <c r="Z146" s="348"/>
      <c r="AA146" s="349"/>
    </row>
    <row r="147" spans="1:130" ht="16.149999999999999" customHeight="1" x14ac:dyDescent="0.25">
      <c r="A147" s="1201"/>
      <c r="B147" s="520" t="s">
        <v>133</v>
      </c>
      <c r="C147" s="256">
        <f t="shared" si="16"/>
        <v>0</v>
      </c>
      <c r="D147" s="317">
        <f t="shared" si="17"/>
        <v>0</v>
      </c>
      <c r="E147" s="318">
        <f t="shared" si="17"/>
        <v>0</v>
      </c>
      <c r="F147" s="52"/>
      <c r="G147" s="100"/>
      <c r="H147" s="50"/>
      <c r="I147" s="51"/>
      <c r="J147" s="50"/>
      <c r="K147" s="51"/>
      <c r="L147" s="347"/>
      <c r="M147" s="51"/>
      <c r="N147" s="50"/>
      <c r="O147" s="51"/>
      <c r="P147" s="50"/>
      <c r="Q147" s="51"/>
      <c r="R147" s="50"/>
      <c r="S147" s="51"/>
      <c r="T147" s="50"/>
      <c r="U147" s="51"/>
      <c r="V147" s="98"/>
      <c r="W147" s="51"/>
      <c r="X147" s="98"/>
      <c r="Y147" s="51"/>
      <c r="Z147" s="348"/>
      <c r="AA147" s="349"/>
    </row>
    <row r="148" spans="1:130" ht="16.149999999999999" customHeight="1" x14ac:dyDescent="0.25">
      <c r="A148" s="1190"/>
      <c r="B148" s="113" t="s">
        <v>134</v>
      </c>
      <c r="C148" s="358">
        <f t="shared" si="16"/>
        <v>0</v>
      </c>
      <c r="D148" s="359">
        <f t="shared" si="17"/>
        <v>0</v>
      </c>
      <c r="E148" s="360">
        <f t="shared" si="17"/>
        <v>0</v>
      </c>
      <c r="F148" s="361"/>
      <c r="G148" s="362"/>
      <c r="H148" s="206"/>
      <c r="I148" s="209"/>
      <c r="J148" s="206"/>
      <c r="K148" s="209"/>
      <c r="L148" s="207"/>
      <c r="M148" s="209"/>
      <c r="N148" s="206"/>
      <c r="O148" s="209"/>
      <c r="P148" s="206"/>
      <c r="Q148" s="209"/>
      <c r="R148" s="206"/>
      <c r="S148" s="209"/>
      <c r="T148" s="206"/>
      <c r="U148" s="209"/>
      <c r="V148" s="208"/>
      <c r="W148" s="209"/>
      <c r="X148" s="208"/>
      <c r="Y148" s="209"/>
      <c r="Z148" s="363"/>
      <c r="AA148" s="364"/>
    </row>
    <row r="149" spans="1:130" ht="16.149999999999999" customHeight="1" x14ac:dyDescent="0.25">
      <c r="A149" s="1383" t="s">
        <v>140</v>
      </c>
      <c r="B149" s="1384"/>
      <c r="C149" s="333">
        <f t="shared" ref="C149:AA149" si="18">SUM(C139:C148)</f>
        <v>0</v>
      </c>
      <c r="D149" s="334">
        <f t="shared" si="18"/>
        <v>0</v>
      </c>
      <c r="E149" s="335">
        <f t="shared" si="18"/>
        <v>0</v>
      </c>
      <c r="F149" s="333">
        <f t="shared" si="18"/>
        <v>0</v>
      </c>
      <c r="G149" s="588">
        <f t="shared" si="18"/>
        <v>0</v>
      </c>
      <c r="H149" s="333">
        <f t="shared" si="18"/>
        <v>0</v>
      </c>
      <c r="I149" s="588">
        <f t="shared" si="18"/>
        <v>0</v>
      </c>
      <c r="J149" s="333">
        <f t="shared" si="18"/>
        <v>0</v>
      </c>
      <c r="K149" s="588">
        <f t="shared" si="18"/>
        <v>0</v>
      </c>
      <c r="L149" s="333">
        <f t="shared" si="18"/>
        <v>0</v>
      </c>
      <c r="M149" s="588">
        <f t="shared" si="18"/>
        <v>0</v>
      </c>
      <c r="N149" s="333">
        <f t="shared" si="18"/>
        <v>0</v>
      </c>
      <c r="O149" s="588">
        <f t="shared" si="18"/>
        <v>0</v>
      </c>
      <c r="P149" s="333">
        <f t="shared" si="18"/>
        <v>0</v>
      </c>
      <c r="Q149" s="588">
        <f t="shared" si="18"/>
        <v>0</v>
      </c>
      <c r="R149" s="333">
        <f t="shared" si="18"/>
        <v>0</v>
      </c>
      <c r="S149" s="588">
        <f t="shared" si="18"/>
        <v>0</v>
      </c>
      <c r="T149" s="333">
        <f t="shared" si="18"/>
        <v>0</v>
      </c>
      <c r="U149" s="588">
        <f t="shared" si="18"/>
        <v>0</v>
      </c>
      <c r="V149" s="333">
        <f t="shared" si="18"/>
        <v>0</v>
      </c>
      <c r="W149" s="588">
        <f t="shared" si="18"/>
        <v>0</v>
      </c>
      <c r="X149" s="333">
        <f t="shared" si="18"/>
        <v>0</v>
      </c>
      <c r="Y149" s="588">
        <f t="shared" si="18"/>
        <v>0</v>
      </c>
      <c r="Z149" s="365">
        <f t="shared" si="18"/>
        <v>0</v>
      </c>
      <c r="AA149" s="589">
        <f t="shared" si="18"/>
        <v>0</v>
      </c>
    </row>
    <row r="150" spans="1:130" ht="31.15" customHeight="1" x14ac:dyDescent="0.25">
      <c r="A150" s="366" t="s">
        <v>143</v>
      </c>
      <c r="B150" s="367"/>
      <c r="C150" s="367"/>
      <c r="D150" s="367"/>
      <c r="E150" s="368"/>
      <c r="F150" s="369"/>
      <c r="G150" s="369"/>
      <c r="H150" s="369"/>
      <c r="I150" s="369"/>
      <c r="J150" s="369"/>
      <c r="K150" s="369"/>
      <c r="L150" s="369"/>
      <c r="M150" s="369"/>
      <c r="N150" s="369"/>
      <c r="O150" s="369"/>
      <c r="P150" s="369"/>
      <c r="Q150" s="369"/>
      <c r="R150" s="369"/>
      <c r="S150" s="369"/>
      <c r="T150" s="369"/>
      <c r="U150" s="369"/>
      <c r="V150" s="369"/>
      <c r="W150" s="369"/>
      <c r="X150" s="369"/>
      <c r="Y150" s="369"/>
      <c r="Z150" s="370"/>
      <c r="AA150" s="370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</row>
    <row r="151" spans="1:130" ht="16.149999999999999" customHeight="1" x14ac:dyDescent="0.25">
      <c r="A151" s="1388" t="s">
        <v>21</v>
      </c>
      <c r="B151" s="1363"/>
      <c r="C151" s="1389" t="s">
        <v>59</v>
      </c>
      <c r="D151" s="1388"/>
      <c r="E151" s="1363"/>
      <c r="F151" s="1390" t="s">
        <v>28</v>
      </c>
      <c r="G151" s="1391"/>
      <c r="H151" s="1391"/>
      <c r="I151" s="1391"/>
      <c r="J151" s="1391"/>
      <c r="K151" s="1391"/>
      <c r="L151" s="1391"/>
      <c r="M151" s="1391"/>
      <c r="N151" s="1391"/>
      <c r="O151" s="1391"/>
      <c r="P151" s="1391"/>
      <c r="Q151" s="1391"/>
      <c r="R151" s="1391"/>
      <c r="S151" s="1391"/>
      <c r="T151" s="1391"/>
      <c r="U151" s="1391"/>
      <c r="V151" s="1391"/>
      <c r="W151" s="1391"/>
      <c r="X151" s="1391"/>
      <c r="Y151" s="1391"/>
      <c r="Z151" s="1391"/>
      <c r="AA151" s="1391"/>
      <c r="AB151" s="1391"/>
      <c r="AC151" s="1391"/>
      <c r="AD151" s="1391"/>
      <c r="AE151" s="1391"/>
      <c r="AF151" s="1391"/>
      <c r="AG151" s="1391"/>
      <c r="AH151" s="1391"/>
      <c r="AI151" s="1391"/>
      <c r="AJ151" s="1391"/>
      <c r="AK151" s="1391"/>
      <c r="AL151" s="1391"/>
      <c r="AM151" s="1392"/>
    </row>
    <row r="152" spans="1:130" ht="16.149999999999999" customHeight="1" x14ac:dyDescent="0.25">
      <c r="A152" s="1265"/>
      <c r="B152" s="1194"/>
      <c r="C152" s="1268"/>
      <c r="D152" s="1266"/>
      <c r="E152" s="1195"/>
      <c r="F152" s="1390" t="s">
        <v>144</v>
      </c>
      <c r="G152" s="1392"/>
      <c r="H152" s="1390" t="s">
        <v>145</v>
      </c>
      <c r="I152" s="1392"/>
      <c r="J152" s="1390" t="s">
        <v>122</v>
      </c>
      <c r="K152" s="1392"/>
      <c r="L152" s="1272" t="s">
        <v>123</v>
      </c>
      <c r="M152" s="1273"/>
      <c r="N152" s="1273" t="s">
        <v>124</v>
      </c>
      <c r="O152" s="1274"/>
      <c r="P152" s="1390" t="s">
        <v>146</v>
      </c>
      <c r="Q152" s="1392"/>
      <c r="R152" s="1391" t="s">
        <v>147</v>
      </c>
      <c r="S152" s="1392"/>
      <c r="T152" s="1391" t="s">
        <v>148</v>
      </c>
      <c r="U152" s="1392"/>
      <c r="V152" s="1390" t="s">
        <v>149</v>
      </c>
      <c r="W152" s="1392"/>
      <c r="X152" s="1391" t="s">
        <v>150</v>
      </c>
      <c r="Y152" s="1392"/>
      <c r="Z152" s="1393" t="s">
        <v>151</v>
      </c>
      <c r="AA152" s="1394"/>
      <c r="AB152" s="1393" t="s">
        <v>152</v>
      </c>
      <c r="AC152" s="1394"/>
      <c r="AD152" s="1393" t="s">
        <v>153</v>
      </c>
      <c r="AE152" s="1394"/>
      <c r="AF152" s="1393" t="s">
        <v>126</v>
      </c>
      <c r="AG152" s="1394"/>
      <c r="AH152" s="1393" t="s">
        <v>154</v>
      </c>
      <c r="AI152" s="1394"/>
      <c r="AJ152" s="1393" t="s">
        <v>155</v>
      </c>
      <c r="AK152" s="1394"/>
      <c r="AL152" s="1395" t="s">
        <v>128</v>
      </c>
      <c r="AM152" s="1394"/>
    </row>
    <row r="153" spans="1:130" ht="16.149999999999999" customHeight="1" x14ac:dyDescent="0.25">
      <c r="A153" s="1266"/>
      <c r="B153" s="1195"/>
      <c r="C153" s="590" t="s">
        <v>17</v>
      </c>
      <c r="D153" s="591" t="s">
        <v>18</v>
      </c>
      <c r="E153" s="526" t="s">
        <v>19</v>
      </c>
      <c r="F153" s="592" t="s">
        <v>18</v>
      </c>
      <c r="G153" s="526" t="s">
        <v>19</v>
      </c>
      <c r="H153" s="592" t="s">
        <v>18</v>
      </c>
      <c r="I153" s="526" t="s">
        <v>19</v>
      </c>
      <c r="J153" s="592" t="s">
        <v>18</v>
      </c>
      <c r="K153" s="526" t="s">
        <v>19</v>
      </c>
      <c r="L153" s="523" t="s">
        <v>18</v>
      </c>
      <c r="M153" s="376" t="s">
        <v>19</v>
      </c>
      <c r="N153" s="524" t="s">
        <v>18</v>
      </c>
      <c r="O153" s="525" t="s">
        <v>19</v>
      </c>
      <c r="P153" s="524" t="s">
        <v>18</v>
      </c>
      <c r="Q153" s="525" t="s">
        <v>19</v>
      </c>
      <c r="R153" s="593" t="s">
        <v>18</v>
      </c>
      <c r="S153" s="515" t="s">
        <v>19</v>
      </c>
      <c r="T153" s="593" t="s">
        <v>18</v>
      </c>
      <c r="U153" s="515" t="s">
        <v>19</v>
      </c>
      <c r="V153" s="523" t="s">
        <v>18</v>
      </c>
      <c r="W153" s="515" t="s">
        <v>19</v>
      </c>
      <c r="X153" s="593" t="s">
        <v>18</v>
      </c>
      <c r="Y153" s="515" t="s">
        <v>19</v>
      </c>
      <c r="Z153" s="381" t="s">
        <v>18</v>
      </c>
      <c r="AA153" s="382" t="s">
        <v>19</v>
      </c>
      <c r="AB153" s="381" t="s">
        <v>18</v>
      </c>
      <c r="AC153" s="382" t="s">
        <v>19</v>
      </c>
      <c r="AD153" s="381" t="s">
        <v>18</v>
      </c>
      <c r="AE153" s="382" t="s">
        <v>19</v>
      </c>
      <c r="AF153" s="381" t="s">
        <v>18</v>
      </c>
      <c r="AG153" s="382" t="s">
        <v>19</v>
      </c>
      <c r="AH153" s="381" t="s">
        <v>18</v>
      </c>
      <c r="AI153" s="382" t="s">
        <v>19</v>
      </c>
      <c r="AJ153" s="381" t="s">
        <v>18</v>
      </c>
      <c r="AK153" s="382" t="s">
        <v>19</v>
      </c>
      <c r="AL153" s="594" t="s">
        <v>18</v>
      </c>
      <c r="AM153" s="382" t="s">
        <v>19</v>
      </c>
    </row>
    <row r="154" spans="1:130" ht="16.149999999999999" customHeight="1" x14ac:dyDescent="0.25">
      <c r="A154" s="1396" t="s">
        <v>156</v>
      </c>
      <c r="B154" s="384" t="s">
        <v>157</v>
      </c>
      <c r="C154" s="253">
        <f t="shared" ref="C154:C159" si="19">SUM(D154+E154)</f>
        <v>0</v>
      </c>
      <c r="D154" s="312">
        <f>SUM(F154+H154+J154+L154+N154+P154+R154+T154+V154+X154+Z154+AB154+AD154+AF154+AH154+AJ154+AL154)</f>
        <v>0</v>
      </c>
      <c r="E154" s="155">
        <f>SUM(G154+I154+K154+M154+O154+Q154+S154+U154+W154+Y154+AA154+AC154+AE154+AG154+AI154+AK154+AM154)</f>
        <v>0</v>
      </c>
      <c r="F154" s="385"/>
      <c r="G154" s="386"/>
      <c r="H154" s="387"/>
      <c r="I154" s="386"/>
      <c r="J154" s="387"/>
      <c r="K154" s="386"/>
      <c r="L154" s="387"/>
      <c r="M154" s="388"/>
      <c r="N154" s="388"/>
      <c r="O154" s="386"/>
      <c r="P154" s="387"/>
      <c r="Q154" s="386"/>
      <c r="R154" s="385"/>
      <c r="S154" s="386"/>
      <c r="T154" s="385"/>
      <c r="U154" s="386"/>
      <c r="V154" s="387"/>
      <c r="W154" s="386"/>
      <c r="X154" s="385"/>
      <c r="Y154" s="386"/>
      <c r="Z154" s="389"/>
      <c r="AA154" s="390"/>
      <c r="AB154" s="389"/>
      <c r="AC154" s="390"/>
      <c r="AD154" s="389"/>
      <c r="AE154" s="390"/>
      <c r="AF154" s="389"/>
      <c r="AG154" s="390"/>
      <c r="AH154" s="389"/>
      <c r="AI154" s="390"/>
      <c r="AJ154" s="389"/>
      <c r="AK154" s="390"/>
      <c r="AL154" s="391"/>
      <c r="AM154" s="390"/>
    </row>
    <row r="155" spans="1:130" ht="16.149999999999999" customHeight="1" x14ac:dyDescent="0.25">
      <c r="A155" s="1279"/>
      <c r="B155" s="392" t="s">
        <v>158</v>
      </c>
      <c r="C155" s="256">
        <f t="shared" si="19"/>
        <v>0</v>
      </c>
      <c r="D155" s="317">
        <f t="shared" ref="D155:E159" si="20">SUM(F155+H155+J155+L155+N155+P155+R155+T155+V155+X155+Z155+AB155+AD155+AF155+AH155+AJ155+AL155)</f>
        <v>0</v>
      </c>
      <c r="E155" s="159">
        <f t="shared" si="20"/>
        <v>0</v>
      </c>
      <c r="F155" s="393"/>
      <c r="G155" s="394"/>
      <c r="H155" s="395"/>
      <c r="I155" s="394"/>
      <c r="J155" s="395"/>
      <c r="K155" s="394"/>
      <c r="L155" s="395"/>
      <c r="M155" s="396"/>
      <c r="N155" s="396"/>
      <c r="O155" s="394"/>
      <c r="P155" s="395"/>
      <c r="Q155" s="394"/>
      <c r="R155" s="393"/>
      <c r="S155" s="394"/>
      <c r="T155" s="393"/>
      <c r="U155" s="394"/>
      <c r="V155" s="395"/>
      <c r="W155" s="394"/>
      <c r="X155" s="393"/>
      <c r="Y155" s="394"/>
      <c r="Z155" s="397"/>
      <c r="AA155" s="398"/>
      <c r="AB155" s="397"/>
      <c r="AC155" s="398"/>
      <c r="AD155" s="397"/>
      <c r="AE155" s="398"/>
      <c r="AF155" s="397"/>
      <c r="AG155" s="398"/>
      <c r="AH155" s="397"/>
      <c r="AI155" s="398"/>
      <c r="AJ155" s="397"/>
      <c r="AK155" s="398"/>
      <c r="AL155" s="399"/>
      <c r="AM155" s="398"/>
    </row>
    <row r="156" spans="1:130" ht="16.149999999999999" customHeight="1" x14ac:dyDescent="0.25">
      <c r="A156" s="1280"/>
      <c r="B156" s="400" t="s">
        <v>159</v>
      </c>
      <c r="C156" s="358">
        <f t="shared" si="19"/>
        <v>0</v>
      </c>
      <c r="D156" s="359">
        <f t="shared" si="20"/>
        <v>0</v>
      </c>
      <c r="E156" s="401">
        <f t="shared" si="20"/>
        <v>0</v>
      </c>
      <c r="F156" s="402"/>
      <c r="G156" s="403"/>
      <c r="H156" s="404"/>
      <c r="I156" s="403"/>
      <c r="J156" s="404"/>
      <c r="K156" s="403"/>
      <c r="L156" s="404"/>
      <c r="M156" s="405"/>
      <c r="N156" s="405"/>
      <c r="O156" s="403"/>
      <c r="P156" s="404"/>
      <c r="Q156" s="403"/>
      <c r="R156" s="402"/>
      <c r="S156" s="403"/>
      <c r="T156" s="402"/>
      <c r="U156" s="403"/>
      <c r="V156" s="404"/>
      <c r="W156" s="403"/>
      <c r="X156" s="402"/>
      <c r="Y156" s="403"/>
      <c r="Z156" s="406"/>
      <c r="AA156" s="407"/>
      <c r="AB156" s="406"/>
      <c r="AC156" s="407"/>
      <c r="AD156" s="406"/>
      <c r="AE156" s="407"/>
      <c r="AF156" s="406"/>
      <c r="AG156" s="407"/>
      <c r="AH156" s="406"/>
      <c r="AI156" s="407"/>
      <c r="AJ156" s="406"/>
      <c r="AK156" s="407"/>
      <c r="AL156" s="408"/>
      <c r="AM156" s="407"/>
    </row>
    <row r="157" spans="1:130" ht="16.149999999999999" customHeight="1" x14ac:dyDescent="0.25">
      <c r="A157" s="1396" t="s">
        <v>160</v>
      </c>
      <c r="B157" s="384" t="s">
        <v>157</v>
      </c>
      <c r="C157" s="253">
        <f t="shared" si="19"/>
        <v>0</v>
      </c>
      <c r="D157" s="312">
        <f t="shared" si="20"/>
        <v>0</v>
      </c>
      <c r="E157" s="155">
        <f t="shared" si="20"/>
        <v>0</v>
      </c>
      <c r="F157" s="385"/>
      <c r="G157" s="386"/>
      <c r="H157" s="387"/>
      <c r="I157" s="386"/>
      <c r="J157" s="387"/>
      <c r="K157" s="386"/>
      <c r="L157" s="387"/>
      <c r="M157" s="388"/>
      <c r="N157" s="388"/>
      <c r="O157" s="386"/>
      <c r="P157" s="387"/>
      <c r="Q157" s="386"/>
      <c r="R157" s="385"/>
      <c r="S157" s="386"/>
      <c r="T157" s="385"/>
      <c r="U157" s="386"/>
      <c r="V157" s="387"/>
      <c r="W157" s="386"/>
      <c r="X157" s="385"/>
      <c r="Y157" s="386"/>
      <c r="Z157" s="389"/>
      <c r="AA157" s="390"/>
      <c r="AB157" s="389"/>
      <c r="AC157" s="390"/>
      <c r="AD157" s="389"/>
      <c r="AE157" s="390"/>
      <c r="AF157" s="389"/>
      <c r="AG157" s="390"/>
      <c r="AH157" s="389"/>
      <c r="AI157" s="390"/>
      <c r="AJ157" s="389"/>
      <c r="AK157" s="390"/>
      <c r="AL157" s="391"/>
      <c r="AM157" s="390"/>
    </row>
    <row r="158" spans="1:130" ht="16.149999999999999" customHeight="1" x14ac:dyDescent="0.25">
      <c r="A158" s="1279"/>
      <c r="B158" s="392" t="s">
        <v>158</v>
      </c>
      <c r="C158" s="256">
        <f t="shared" si="19"/>
        <v>0</v>
      </c>
      <c r="D158" s="317">
        <f t="shared" si="20"/>
        <v>0</v>
      </c>
      <c r="E158" s="159">
        <f t="shared" si="20"/>
        <v>0</v>
      </c>
      <c r="F158" s="393"/>
      <c r="G158" s="394"/>
      <c r="H158" s="395"/>
      <c r="I158" s="394"/>
      <c r="J158" s="395"/>
      <c r="K158" s="394"/>
      <c r="L158" s="395"/>
      <c r="M158" s="396"/>
      <c r="N158" s="396"/>
      <c r="O158" s="394"/>
      <c r="P158" s="395"/>
      <c r="Q158" s="394"/>
      <c r="R158" s="393"/>
      <c r="S158" s="394"/>
      <c r="T158" s="393"/>
      <c r="U158" s="394"/>
      <c r="V158" s="395"/>
      <c r="W158" s="394"/>
      <c r="X158" s="393"/>
      <c r="Y158" s="394"/>
      <c r="Z158" s="397"/>
      <c r="AA158" s="398"/>
      <c r="AB158" s="397"/>
      <c r="AC158" s="398"/>
      <c r="AD158" s="397"/>
      <c r="AE158" s="398"/>
      <c r="AF158" s="397"/>
      <c r="AG158" s="398"/>
      <c r="AH158" s="397"/>
      <c r="AI158" s="398"/>
      <c r="AJ158" s="397"/>
      <c r="AK158" s="398"/>
      <c r="AL158" s="399"/>
      <c r="AM158" s="398"/>
    </row>
    <row r="159" spans="1:130" ht="16.149999999999999" customHeight="1" x14ac:dyDescent="0.25">
      <c r="A159" s="1280"/>
      <c r="B159" s="400" t="s">
        <v>159</v>
      </c>
      <c r="C159" s="358">
        <f t="shared" si="19"/>
        <v>0</v>
      </c>
      <c r="D159" s="359">
        <f t="shared" si="20"/>
        <v>0</v>
      </c>
      <c r="E159" s="401">
        <f t="shared" si="20"/>
        <v>0</v>
      </c>
      <c r="F159" s="402"/>
      <c r="G159" s="403"/>
      <c r="H159" s="404"/>
      <c r="I159" s="403"/>
      <c r="J159" s="404"/>
      <c r="K159" s="403"/>
      <c r="L159" s="404"/>
      <c r="M159" s="405"/>
      <c r="N159" s="405"/>
      <c r="O159" s="403"/>
      <c r="P159" s="404"/>
      <c r="Q159" s="403"/>
      <c r="R159" s="402"/>
      <c r="S159" s="403"/>
      <c r="T159" s="402"/>
      <c r="U159" s="403"/>
      <c r="V159" s="404"/>
      <c r="W159" s="403"/>
      <c r="X159" s="402"/>
      <c r="Y159" s="403"/>
      <c r="Z159" s="406"/>
      <c r="AA159" s="407"/>
      <c r="AB159" s="406"/>
      <c r="AC159" s="407"/>
      <c r="AD159" s="406"/>
      <c r="AE159" s="407"/>
      <c r="AF159" s="406"/>
      <c r="AG159" s="407"/>
      <c r="AH159" s="406"/>
      <c r="AI159" s="407"/>
      <c r="AJ159" s="406"/>
      <c r="AK159" s="407"/>
      <c r="AL159" s="408"/>
      <c r="AM159" s="407"/>
    </row>
    <row r="160" spans="1:130" ht="31.15" customHeight="1" x14ac:dyDescent="0.25">
      <c r="A160" s="19" t="s">
        <v>161</v>
      </c>
      <c r="B160" s="19"/>
      <c r="C160" s="19"/>
      <c r="D160" s="19"/>
      <c r="E160" s="20"/>
      <c r="F160" s="20"/>
      <c r="G160" s="20"/>
      <c r="H160" s="20"/>
      <c r="I160" s="20"/>
      <c r="J160" s="20"/>
      <c r="K160" s="20"/>
      <c r="L160" s="20"/>
      <c r="M160" s="216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7"/>
      <c r="AA160" s="7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</row>
    <row r="161" spans="1:130" ht="16.149999999999999" customHeight="1" x14ac:dyDescent="0.25">
      <c r="A161" s="1365" t="s">
        <v>25</v>
      </c>
      <c r="B161" s="1365" t="s">
        <v>26</v>
      </c>
      <c r="C161" s="1366" t="s">
        <v>59</v>
      </c>
      <c r="D161" s="1359"/>
      <c r="E161" s="1357"/>
      <c r="F161" s="1355" t="s">
        <v>28</v>
      </c>
      <c r="G161" s="1361"/>
      <c r="H161" s="1361"/>
      <c r="I161" s="1361"/>
      <c r="J161" s="1361"/>
      <c r="K161" s="1361"/>
      <c r="L161" s="1361"/>
      <c r="M161" s="1361"/>
      <c r="N161" s="1361"/>
      <c r="O161" s="1356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7"/>
      <c r="AA161" s="7"/>
    </row>
    <row r="162" spans="1:130" ht="16.149999999999999" customHeight="1" x14ac:dyDescent="0.25">
      <c r="A162" s="1198"/>
      <c r="B162" s="1198"/>
      <c r="C162" s="1190"/>
      <c r="D162" s="1191"/>
      <c r="E162" s="1185"/>
      <c r="F162" s="1355" t="s">
        <v>153</v>
      </c>
      <c r="G162" s="1356"/>
      <c r="H162" s="1355" t="s">
        <v>126</v>
      </c>
      <c r="I162" s="1356"/>
      <c r="J162" s="1355" t="s">
        <v>154</v>
      </c>
      <c r="K162" s="1356"/>
      <c r="L162" s="1355" t="s">
        <v>155</v>
      </c>
      <c r="M162" s="1356"/>
      <c r="N162" s="1355" t="s">
        <v>128</v>
      </c>
      <c r="O162" s="1356"/>
      <c r="P162" s="7"/>
      <c r="Q162" s="86"/>
      <c r="R162" s="86"/>
      <c r="S162" s="7"/>
      <c r="T162" s="7"/>
      <c r="U162" s="7"/>
      <c r="V162" s="7"/>
      <c r="W162" s="7"/>
      <c r="X162" s="7"/>
      <c r="Y162" s="7"/>
      <c r="Z162" s="7"/>
      <c r="AA162" s="7"/>
    </row>
    <row r="163" spans="1:130" ht="16.149999999999999" customHeight="1" x14ac:dyDescent="0.25">
      <c r="A163" s="1199"/>
      <c r="B163" s="1199"/>
      <c r="C163" s="485" t="s">
        <v>17</v>
      </c>
      <c r="D163" s="595" t="s">
        <v>18</v>
      </c>
      <c r="E163" s="518" t="s">
        <v>19</v>
      </c>
      <c r="F163" s="596" t="s">
        <v>18</v>
      </c>
      <c r="G163" s="518" t="s">
        <v>19</v>
      </c>
      <c r="H163" s="596" t="s">
        <v>18</v>
      </c>
      <c r="I163" s="518" t="s">
        <v>19</v>
      </c>
      <c r="J163" s="596" t="s">
        <v>18</v>
      </c>
      <c r="K163" s="518" t="s">
        <v>19</v>
      </c>
      <c r="L163" s="596" t="s">
        <v>18</v>
      </c>
      <c r="M163" s="518" t="s">
        <v>19</v>
      </c>
      <c r="N163" s="596" t="s">
        <v>18</v>
      </c>
      <c r="O163" s="518" t="s">
        <v>19</v>
      </c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130" ht="16.149999999999999" customHeight="1" x14ac:dyDescent="0.25">
      <c r="A164" s="1365" t="s">
        <v>162</v>
      </c>
      <c r="B164" s="412" t="s">
        <v>163</v>
      </c>
      <c r="C164" s="253">
        <f t="shared" ref="C164:C169" si="21">SUM(D164+E164)</f>
        <v>0</v>
      </c>
      <c r="D164" s="312">
        <f t="shared" ref="D164:E169" si="22">SUM(F164+H164+J164+L164+N164)</f>
        <v>0</v>
      </c>
      <c r="E164" s="155">
        <f t="shared" si="22"/>
        <v>0</v>
      </c>
      <c r="F164" s="314"/>
      <c r="G164" s="413"/>
      <c r="H164" s="119"/>
      <c r="I164" s="120"/>
      <c r="J164" s="314"/>
      <c r="K164" s="413"/>
      <c r="L164" s="119"/>
      <c r="M164" s="120"/>
      <c r="N164" s="314"/>
      <c r="O164" s="120"/>
      <c r="P164" s="44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CG164" s="10">
        <v>0</v>
      </c>
      <c r="CH164" s="10">
        <v>0</v>
      </c>
    </row>
    <row r="165" spans="1:130" ht="16.149999999999999" customHeight="1" x14ac:dyDescent="0.25">
      <c r="A165" s="1198"/>
      <c r="B165" s="414" t="s">
        <v>164</v>
      </c>
      <c r="C165" s="350">
        <f t="shared" si="21"/>
        <v>0</v>
      </c>
      <c r="D165" s="351">
        <f t="shared" si="22"/>
        <v>0</v>
      </c>
      <c r="E165" s="415">
        <f t="shared" si="22"/>
        <v>0</v>
      </c>
      <c r="F165" s="353"/>
      <c r="G165" s="416"/>
      <c r="H165" s="288"/>
      <c r="I165" s="354"/>
      <c r="J165" s="353"/>
      <c r="K165" s="416"/>
      <c r="L165" s="288"/>
      <c r="M165" s="354"/>
      <c r="N165" s="353"/>
      <c r="O165" s="354"/>
      <c r="P165" s="44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CG165" s="10">
        <v>0</v>
      </c>
      <c r="CH165" s="10">
        <v>0</v>
      </c>
    </row>
    <row r="166" spans="1:130" ht="16.149999999999999" customHeight="1" x14ac:dyDescent="0.25">
      <c r="A166" s="1199"/>
      <c r="B166" s="417" t="s">
        <v>165</v>
      </c>
      <c r="C166" s="418">
        <f t="shared" si="21"/>
        <v>0</v>
      </c>
      <c r="D166" s="328">
        <f t="shared" si="22"/>
        <v>0</v>
      </c>
      <c r="E166" s="260">
        <f t="shared" si="22"/>
        <v>0</v>
      </c>
      <c r="F166" s="330"/>
      <c r="G166" s="419"/>
      <c r="H166" s="134"/>
      <c r="I166" s="135"/>
      <c r="J166" s="330"/>
      <c r="K166" s="419"/>
      <c r="L166" s="134"/>
      <c r="M166" s="135"/>
      <c r="N166" s="330"/>
      <c r="O166" s="135"/>
      <c r="P166" s="44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CG166" s="10">
        <v>0</v>
      </c>
      <c r="CH166" s="10">
        <v>0</v>
      </c>
    </row>
    <row r="167" spans="1:130" ht="16.149999999999999" customHeight="1" x14ac:dyDescent="0.25">
      <c r="A167" s="1365" t="s">
        <v>166</v>
      </c>
      <c r="B167" s="420" t="s">
        <v>163</v>
      </c>
      <c r="C167" s="253">
        <f t="shared" si="21"/>
        <v>0</v>
      </c>
      <c r="D167" s="312">
        <f t="shared" si="22"/>
        <v>0</v>
      </c>
      <c r="E167" s="155">
        <f t="shared" si="22"/>
        <v>0</v>
      </c>
      <c r="F167" s="119"/>
      <c r="G167" s="120"/>
      <c r="H167" s="119"/>
      <c r="I167" s="413"/>
      <c r="J167" s="119"/>
      <c r="K167" s="120"/>
      <c r="L167" s="314"/>
      <c r="M167" s="413"/>
      <c r="N167" s="119"/>
      <c r="O167" s="120"/>
      <c r="P167" s="44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CG167" s="10">
        <v>0</v>
      </c>
      <c r="CH167" s="10">
        <v>0</v>
      </c>
    </row>
    <row r="168" spans="1:130" ht="16.149999999999999" customHeight="1" x14ac:dyDescent="0.25">
      <c r="A168" s="1198"/>
      <c r="B168" s="414" t="s">
        <v>164</v>
      </c>
      <c r="C168" s="321">
        <f t="shared" si="21"/>
        <v>0</v>
      </c>
      <c r="D168" s="322">
        <f t="shared" si="22"/>
        <v>0</v>
      </c>
      <c r="E168" s="421">
        <f t="shared" si="22"/>
        <v>0</v>
      </c>
      <c r="F168" s="288"/>
      <c r="G168" s="354"/>
      <c r="H168" s="104"/>
      <c r="I168" s="188"/>
      <c r="J168" s="104"/>
      <c r="K168" s="105"/>
      <c r="L168" s="187"/>
      <c r="M168" s="188"/>
      <c r="N168" s="104"/>
      <c r="O168" s="105"/>
      <c r="P168" s="44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CG168" s="10">
        <v>0</v>
      </c>
      <c r="CH168" s="10">
        <v>0</v>
      </c>
    </row>
    <row r="169" spans="1:130" ht="16.149999999999999" customHeight="1" x14ac:dyDescent="0.25">
      <c r="A169" s="1199"/>
      <c r="B169" s="422" t="s">
        <v>165</v>
      </c>
      <c r="C169" s="261">
        <f t="shared" si="21"/>
        <v>0</v>
      </c>
      <c r="D169" s="324">
        <f t="shared" si="22"/>
        <v>0</v>
      </c>
      <c r="E169" s="162">
        <f t="shared" si="22"/>
        <v>0</v>
      </c>
      <c r="F169" s="58"/>
      <c r="G169" s="59"/>
      <c r="H169" s="58"/>
      <c r="I169" s="423"/>
      <c r="J169" s="58"/>
      <c r="K169" s="59"/>
      <c r="L169" s="326"/>
      <c r="M169" s="423"/>
      <c r="N169" s="58"/>
      <c r="O169" s="59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31.15" customHeight="1" x14ac:dyDescent="0.25">
      <c r="A170" s="1397" t="s">
        <v>167</v>
      </c>
      <c r="B170" s="1397"/>
      <c r="C170" s="1397"/>
      <c r="D170" s="1397"/>
      <c r="E170" s="1397"/>
      <c r="F170" s="1397"/>
      <c r="G170" s="1397"/>
      <c r="H170" s="1397"/>
      <c r="I170" s="1397"/>
      <c r="J170" s="1397"/>
      <c r="K170" s="1397"/>
      <c r="L170" s="1397"/>
      <c r="M170" s="1397"/>
      <c r="N170" s="1397"/>
      <c r="O170" s="139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</row>
    <row r="171" spans="1:130" ht="16.149999999999999" customHeight="1" x14ac:dyDescent="0.25">
      <c r="A171" s="1366" t="s">
        <v>168</v>
      </c>
      <c r="B171" s="1357"/>
      <c r="C171" s="1366" t="s">
        <v>59</v>
      </c>
      <c r="D171" s="1359"/>
      <c r="E171" s="1357"/>
      <c r="F171" s="1355" t="s">
        <v>28</v>
      </c>
      <c r="G171" s="1361"/>
      <c r="H171" s="1361"/>
      <c r="I171" s="1361"/>
      <c r="J171" s="1361"/>
      <c r="K171" s="1361"/>
      <c r="L171" s="1361"/>
      <c r="M171" s="1361"/>
      <c r="N171" s="1361"/>
      <c r="O171" s="1361"/>
      <c r="P171" s="1361"/>
      <c r="Q171" s="1356"/>
      <c r="R171" s="17"/>
      <c r="S171" s="17"/>
      <c r="T171" s="17"/>
      <c r="U171" s="17"/>
      <c r="V171" s="17"/>
      <c r="W171" s="17"/>
      <c r="X171" s="17"/>
      <c r="Y171" s="17"/>
      <c r="Z171" s="7"/>
      <c r="AA171" s="7"/>
    </row>
    <row r="172" spans="1:130" ht="16.149999999999999" customHeight="1" x14ac:dyDescent="0.25">
      <c r="A172" s="1201"/>
      <c r="B172" s="1205"/>
      <c r="C172" s="1190"/>
      <c r="D172" s="1191"/>
      <c r="E172" s="1185"/>
      <c r="F172" s="1355" t="s">
        <v>126</v>
      </c>
      <c r="G172" s="1356"/>
      <c r="H172" s="1355" t="s">
        <v>154</v>
      </c>
      <c r="I172" s="1356"/>
      <c r="J172" s="1355" t="s">
        <v>155</v>
      </c>
      <c r="K172" s="1356"/>
      <c r="L172" s="1355" t="s">
        <v>169</v>
      </c>
      <c r="M172" s="1356"/>
      <c r="N172" s="1355" t="s">
        <v>170</v>
      </c>
      <c r="O172" s="1356"/>
      <c r="P172" s="1355" t="s">
        <v>171</v>
      </c>
      <c r="Q172" s="1356"/>
      <c r="R172" s="17"/>
      <c r="S172" s="17"/>
      <c r="T172" s="17"/>
      <c r="U172" s="17"/>
      <c r="V172" s="17"/>
      <c r="W172" s="17"/>
      <c r="X172" s="17"/>
      <c r="Y172" s="17"/>
      <c r="Z172" s="7"/>
      <c r="AA172" s="7"/>
    </row>
    <row r="173" spans="1:130" ht="16.149999999999999" customHeight="1" x14ac:dyDescent="0.25">
      <c r="A173" s="1190"/>
      <c r="B173" s="1185"/>
      <c r="C173" s="485" t="s">
        <v>17</v>
      </c>
      <c r="D173" s="595" t="s">
        <v>18</v>
      </c>
      <c r="E173" s="518" t="s">
        <v>19</v>
      </c>
      <c r="F173" s="596" t="s">
        <v>18</v>
      </c>
      <c r="G173" s="518" t="s">
        <v>19</v>
      </c>
      <c r="H173" s="596" t="s">
        <v>18</v>
      </c>
      <c r="I173" s="518" t="s">
        <v>19</v>
      </c>
      <c r="J173" s="596" t="s">
        <v>18</v>
      </c>
      <c r="K173" s="534" t="s">
        <v>19</v>
      </c>
      <c r="L173" s="596" t="s">
        <v>18</v>
      </c>
      <c r="M173" s="518" t="s">
        <v>19</v>
      </c>
      <c r="N173" s="596" t="s">
        <v>18</v>
      </c>
      <c r="O173" s="518" t="s">
        <v>19</v>
      </c>
      <c r="P173" s="596" t="s">
        <v>18</v>
      </c>
      <c r="Q173" s="534" t="s">
        <v>19</v>
      </c>
      <c r="R173" s="17"/>
      <c r="S173" s="17"/>
      <c r="T173" s="17"/>
      <c r="U173" s="17"/>
      <c r="V173" s="17"/>
      <c r="W173" s="17"/>
      <c r="X173" s="17"/>
      <c r="Y173" s="17"/>
      <c r="Z173" s="7"/>
      <c r="AA173" s="7"/>
    </row>
    <row r="174" spans="1:130" ht="16.149999999999999" customHeight="1" x14ac:dyDescent="0.25">
      <c r="A174" s="1281" t="s">
        <v>172</v>
      </c>
      <c r="B174" s="1282"/>
      <c r="C174" s="253">
        <f>SUM(D174+E174)</f>
        <v>11</v>
      </c>
      <c r="D174" s="312">
        <f t="shared" ref="D174:E176" si="23">SUM(F174+H174+J174+L174+N174+P174)</f>
        <v>3</v>
      </c>
      <c r="E174" s="155">
        <f t="shared" si="23"/>
        <v>8</v>
      </c>
      <c r="F174" s="314">
        <v>1</v>
      </c>
      <c r="G174" s="413">
        <v>3</v>
      </c>
      <c r="H174" s="119">
        <v>0</v>
      </c>
      <c r="I174" s="120">
        <v>1</v>
      </c>
      <c r="J174" s="314">
        <v>2</v>
      </c>
      <c r="K174" s="120">
        <v>0</v>
      </c>
      <c r="L174" s="314">
        <v>0</v>
      </c>
      <c r="M174" s="413">
        <v>1</v>
      </c>
      <c r="N174" s="119">
        <v>0</v>
      </c>
      <c r="O174" s="120">
        <v>3</v>
      </c>
      <c r="P174" s="314">
        <v>0</v>
      </c>
      <c r="Q174" s="120">
        <v>0</v>
      </c>
      <c r="R174" s="17"/>
      <c r="S174" s="17"/>
      <c r="T174" s="17"/>
      <c r="U174" s="17"/>
      <c r="V174" s="17"/>
      <c r="W174" s="17"/>
      <c r="X174" s="17"/>
      <c r="Y174" s="17"/>
      <c r="Z174" s="7"/>
      <c r="AA174" s="7"/>
    </row>
    <row r="175" spans="1:130" ht="16.149999999999999" customHeight="1" x14ac:dyDescent="0.25">
      <c r="A175" s="1283" t="s">
        <v>173</v>
      </c>
      <c r="B175" s="1284"/>
      <c r="C175" s="321">
        <f>SUM(D175+E175)</f>
        <v>75</v>
      </c>
      <c r="D175" s="322">
        <f t="shared" si="23"/>
        <v>46</v>
      </c>
      <c r="E175" s="415">
        <f t="shared" si="23"/>
        <v>29</v>
      </c>
      <c r="F175" s="353">
        <v>7</v>
      </c>
      <c r="G175" s="416">
        <v>9</v>
      </c>
      <c r="H175" s="288">
        <v>10</v>
      </c>
      <c r="I175" s="354">
        <v>7</v>
      </c>
      <c r="J175" s="353">
        <v>12</v>
      </c>
      <c r="K175" s="354">
        <v>7</v>
      </c>
      <c r="L175" s="353">
        <v>10</v>
      </c>
      <c r="M175" s="416">
        <v>2</v>
      </c>
      <c r="N175" s="288">
        <v>6</v>
      </c>
      <c r="O175" s="354">
        <v>3</v>
      </c>
      <c r="P175" s="353">
        <v>1</v>
      </c>
      <c r="Q175" s="354">
        <v>1</v>
      </c>
      <c r="R175" s="17"/>
      <c r="S175" s="17"/>
      <c r="T175" s="17"/>
      <c r="U175" s="17"/>
      <c r="V175" s="17"/>
      <c r="W175" s="17"/>
      <c r="X175" s="17"/>
      <c r="Y175" s="17"/>
      <c r="Z175" s="7"/>
      <c r="AA175" s="7"/>
    </row>
    <row r="176" spans="1:130" ht="16.149999999999999" customHeight="1" x14ac:dyDescent="0.25">
      <c r="A176" s="1285" t="s">
        <v>174</v>
      </c>
      <c r="B176" s="1286"/>
      <c r="C176" s="425">
        <f>SUM(D176+E176)</f>
        <v>21</v>
      </c>
      <c r="D176" s="324">
        <f t="shared" si="23"/>
        <v>5</v>
      </c>
      <c r="E176" s="162">
        <f t="shared" si="23"/>
        <v>16</v>
      </c>
      <c r="F176" s="326">
        <v>0</v>
      </c>
      <c r="G176" s="423">
        <v>2</v>
      </c>
      <c r="H176" s="58">
        <v>1</v>
      </c>
      <c r="I176" s="59">
        <v>1</v>
      </c>
      <c r="J176" s="326">
        <v>3</v>
      </c>
      <c r="K176" s="59">
        <v>5</v>
      </c>
      <c r="L176" s="326">
        <v>1</v>
      </c>
      <c r="M176" s="423">
        <v>2</v>
      </c>
      <c r="N176" s="58">
        <v>0</v>
      </c>
      <c r="O176" s="59">
        <v>4</v>
      </c>
      <c r="P176" s="326">
        <v>0</v>
      </c>
      <c r="Q176" s="59">
        <v>2</v>
      </c>
      <c r="R176" s="17"/>
      <c r="S176" s="17"/>
      <c r="T176" s="17"/>
      <c r="U176" s="17"/>
      <c r="V176" s="17"/>
      <c r="W176" s="17"/>
      <c r="X176" s="17"/>
      <c r="Y176" s="17"/>
      <c r="Z176" s="7"/>
      <c r="AA176" s="7"/>
    </row>
    <row r="177" spans="1:130" ht="16.149999999999999" customHeight="1" x14ac:dyDescent="0.25">
      <c r="A177" s="1355" t="s">
        <v>59</v>
      </c>
      <c r="B177" s="1356"/>
      <c r="C177" s="169">
        <f t="shared" ref="C177:K177" si="24">SUM(C174:C176)</f>
        <v>107</v>
      </c>
      <c r="D177" s="426">
        <f t="shared" si="24"/>
        <v>54</v>
      </c>
      <c r="E177" s="577">
        <f t="shared" si="24"/>
        <v>53</v>
      </c>
      <c r="F177" s="169">
        <f t="shared" si="24"/>
        <v>8</v>
      </c>
      <c r="G177" s="577">
        <f t="shared" si="24"/>
        <v>14</v>
      </c>
      <c r="H177" s="597">
        <f t="shared" si="24"/>
        <v>11</v>
      </c>
      <c r="I177" s="171">
        <f t="shared" si="24"/>
        <v>9</v>
      </c>
      <c r="J177" s="169">
        <f t="shared" si="24"/>
        <v>17</v>
      </c>
      <c r="K177" s="577">
        <f t="shared" si="24"/>
        <v>12</v>
      </c>
      <c r="L177" s="169">
        <f t="shared" ref="L177:Q177" si="25">SUM(L174:L176)</f>
        <v>11</v>
      </c>
      <c r="M177" s="577">
        <f t="shared" si="25"/>
        <v>5</v>
      </c>
      <c r="N177" s="597">
        <f t="shared" si="25"/>
        <v>6</v>
      </c>
      <c r="O177" s="171">
        <f t="shared" si="25"/>
        <v>10</v>
      </c>
      <c r="P177" s="169">
        <f t="shared" si="25"/>
        <v>1</v>
      </c>
      <c r="Q177" s="577">
        <f t="shared" si="25"/>
        <v>3</v>
      </c>
      <c r="R177" s="17"/>
      <c r="S177" s="17"/>
      <c r="T177" s="17"/>
      <c r="U177" s="17"/>
      <c r="V177" s="17"/>
      <c r="W177" s="17"/>
      <c r="X177" s="17"/>
      <c r="Y177" s="17"/>
      <c r="Z177" s="7"/>
      <c r="AA177" s="7"/>
    </row>
    <row r="178" spans="1:130" ht="16.149999999999999" customHeight="1" x14ac:dyDescent="0.25">
      <c r="A178" s="12" t="s">
        <v>175</v>
      </c>
      <c r="M178" s="512"/>
      <c r="N178" s="512"/>
      <c r="O178" s="512"/>
      <c r="P178" s="512"/>
    </row>
    <row r="179" spans="1:130" ht="31.15" customHeight="1" x14ac:dyDescent="0.25">
      <c r="A179" s="429" t="s">
        <v>176</v>
      </c>
      <c r="B179" s="430"/>
      <c r="C179" s="430"/>
      <c r="D179" s="430"/>
      <c r="E179" s="430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</row>
    <row r="180" spans="1:130" ht="16.149999999999999" customHeight="1" x14ac:dyDescent="0.25">
      <c r="A180" s="1389" t="s">
        <v>177</v>
      </c>
      <c r="B180" s="1363"/>
      <c r="C180" s="1289" t="s">
        <v>101</v>
      </c>
      <c r="D180" s="1290"/>
      <c r="E180" s="1291"/>
      <c r="F180" s="1295" t="s">
        <v>28</v>
      </c>
      <c r="G180" s="1296"/>
      <c r="H180" s="1296"/>
      <c r="I180" s="1296"/>
      <c r="J180" s="1296"/>
      <c r="K180" s="1296"/>
      <c r="L180" s="1296"/>
      <c r="M180" s="1296"/>
      <c r="N180" s="1296"/>
      <c r="O180" s="1296"/>
      <c r="P180" s="1296"/>
      <c r="Q180" s="1297"/>
    </row>
    <row r="181" spans="1:130" ht="16.149999999999999" customHeight="1" x14ac:dyDescent="0.25">
      <c r="A181" s="1288"/>
      <c r="B181" s="1194"/>
      <c r="C181" s="1292"/>
      <c r="D181" s="1293"/>
      <c r="E181" s="1294"/>
      <c r="F181" s="1398" t="s">
        <v>102</v>
      </c>
      <c r="G181" s="1299"/>
      <c r="H181" s="1398" t="s">
        <v>103</v>
      </c>
      <c r="I181" s="1299"/>
      <c r="J181" s="1398" t="s">
        <v>104</v>
      </c>
      <c r="K181" s="1299"/>
      <c r="L181" s="1398" t="s">
        <v>105</v>
      </c>
      <c r="M181" s="1299"/>
      <c r="N181" s="1398" t="s">
        <v>106</v>
      </c>
      <c r="O181" s="1299"/>
      <c r="P181" s="1300" t="s">
        <v>107</v>
      </c>
      <c r="Q181" s="1301"/>
    </row>
    <row r="182" spans="1:130" ht="16.149999999999999" customHeight="1" x14ac:dyDescent="0.25">
      <c r="A182" s="1268"/>
      <c r="B182" s="1195"/>
      <c r="C182" s="30" t="s">
        <v>17</v>
      </c>
      <c r="D182" s="83" t="s">
        <v>18</v>
      </c>
      <c r="E182" s="559" t="s">
        <v>19</v>
      </c>
      <c r="F182" s="558" t="s">
        <v>18</v>
      </c>
      <c r="G182" s="527" t="s">
        <v>19</v>
      </c>
      <c r="H182" s="558" t="s">
        <v>18</v>
      </c>
      <c r="I182" s="527" t="s">
        <v>19</v>
      </c>
      <c r="J182" s="558" t="s">
        <v>18</v>
      </c>
      <c r="K182" s="527" t="s">
        <v>19</v>
      </c>
      <c r="L182" s="558" t="s">
        <v>18</v>
      </c>
      <c r="M182" s="527" t="s">
        <v>19</v>
      </c>
      <c r="N182" s="558" t="s">
        <v>18</v>
      </c>
      <c r="O182" s="527" t="s">
        <v>19</v>
      </c>
      <c r="P182" s="558" t="s">
        <v>18</v>
      </c>
      <c r="Q182" s="527" t="s">
        <v>19</v>
      </c>
      <c r="R182" s="431"/>
    </row>
    <row r="183" spans="1:130" ht="16.149999999999999" customHeight="1" x14ac:dyDescent="0.25">
      <c r="A183" s="1302" t="s">
        <v>178</v>
      </c>
      <c r="B183" s="1303"/>
      <c r="C183" s="47">
        <f>SUM(D183+E183)</f>
        <v>0</v>
      </c>
      <c r="D183" s="103">
        <f t="shared" ref="D183:E185" si="26">SUM(F183+H183+J183+L183+N183+P183)</f>
        <v>0</v>
      </c>
      <c r="E183" s="181">
        <f t="shared" si="26"/>
        <v>0</v>
      </c>
      <c r="F183" s="52"/>
      <c r="G183" s="51"/>
      <c r="H183" s="52"/>
      <c r="I183" s="51"/>
      <c r="J183" s="52"/>
      <c r="K183" s="51"/>
      <c r="L183" s="52"/>
      <c r="M183" s="51"/>
      <c r="N183" s="52"/>
      <c r="O183" s="51"/>
      <c r="P183" s="52"/>
      <c r="Q183" s="51"/>
    </row>
    <row r="184" spans="1:130" ht="16.149999999999999" customHeight="1" x14ac:dyDescent="0.25">
      <c r="A184" s="1304" t="s">
        <v>179</v>
      </c>
      <c r="B184" s="1305"/>
      <c r="C184" s="110">
        <f>SUM(D184+E184)</f>
        <v>0</v>
      </c>
      <c r="D184" s="111">
        <f t="shared" si="26"/>
        <v>0</v>
      </c>
      <c r="E184" s="432">
        <f t="shared" si="26"/>
        <v>0</v>
      </c>
      <c r="F184" s="187"/>
      <c r="G184" s="105"/>
      <c r="H184" s="187"/>
      <c r="I184" s="105"/>
      <c r="J184" s="187"/>
      <c r="K184" s="105"/>
      <c r="L184" s="187"/>
      <c r="M184" s="105"/>
      <c r="N184" s="187"/>
      <c r="O184" s="105"/>
      <c r="P184" s="187"/>
      <c r="Q184" s="105"/>
    </row>
    <row r="185" spans="1:130" ht="16.149999999999999" customHeight="1" x14ac:dyDescent="0.25">
      <c r="A185" s="1285" t="s">
        <v>180</v>
      </c>
      <c r="B185" s="1286"/>
      <c r="C185" s="54">
        <f>SUM(D185+E185)</f>
        <v>0</v>
      </c>
      <c r="D185" s="114">
        <f t="shared" si="26"/>
        <v>0</v>
      </c>
      <c r="E185" s="201">
        <f t="shared" si="26"/>
        <v>0</v>
      </c>
      <c r="F185" s="262">
        <f t="shared" ref="F185:Q185" si="27">SUM(F183:F184)</f>
        <v>0</v>
      </c>
      <c r="G185" s="325">
        <f t="shared" si="27"/>
        <v>0</v>
      </c>
      <c r="H185" s="262">
        <f t="shared" si="27"/>
        <v>0</v>
      </c>
      <c r="I185" s="325">
        <f t="shared" si="27"/>
        <v>0</v>
      </c>
      <c r="J185" s="262">
        <f t="shared" si="27"/>
        <v>0</v>
      </c>
      <c r="K185" s="325">
        <f t="shared" si="27"/>
        <v>0</v>
      </c>
      <c r="L185" s="262">
        <f t="shared" si="27"/>
        <v>0</v>
      </c>
      <c r="M185" s="325">
        <f t="shared" si="27"/>
        <v>0</v>
      </c>
      <c r="N185" s="262">
        <f t="shared" si="27"/>
        <v>0</v>
      </c>
      <c r="O185" s="325">
        <f t="shared" si="27"/>
        <v>0</v>
      </c>
      <c r="P185" s="262">
        <f t="shared" si="27"/>
        <v>0</v>
      </c>
      <c r="Q185" s="325">
        <f t="shared" si="27"/>
        <v>0</v>
      </c>
    </row>
    <row r="186" spans="1:130" ht="31.15" customHeight="1" x14ac:dyDescent="0.25">
      <c r="A186" s="429" t="s">
        <v>181</v>
      </c>
      <c r="B186" s="429"/>
      <c r="C186" s="429"/>
      <c r="D186" s="429"/>
      <c r="E186" s="429"/>
      <c r="F186" s="429"/>
      <c r="G186" s="429"/>
      <c r="H186" s="429"/>
      <c r="I186" s="17"/>
      <c r="J186" s="17"/>
      <c r="K186" s="17"/>
      <c r="L186" s="17"/>
      <c r="M186" s="17"/>
      <c r="N186" s="17"/>
      <c r="O186" s="17"/>
      <c r="P186" s="17"/>
      <c r="Q186" s="1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149999999999999" customHeight="1" x14ac:dyDescent="0.25">
      <c r="A187" s="1399" t="s">
        <v>182</v>
      </c>
      <c r="B187" s="1400"/>
      <c r="C187" s="1401" t="s">
        <v>59</v>
      </c>
      <c r="D187" s="1402"/>
      <c r="E187" s="1403"/>
      <c r="F187" s="1404" t="s">
        <v>28</v>
      </c>
      <c r="G187" s="1405"/>
      <c r="H187" s="1405"/>
      <c r="I187" s="1405"/>
      <c r="J187" s="1405"/>
      <c r="K187" s="1405"/>
      <c r="L187" s="1405"/>
      <c r="M187" s="1405"/>
      <c r="N187" s="1405"/>
      <c r="O187" s="1405"/>
      <c r="P187" s="1405"/>
      <c r="Q187" s="1405"/>
      <c r="R187" s="1405"/>
      <c r="S187" s="1406"/>
    </row>
    <row r="188" spans="1:130" ht="16.149999999999999" customHeight="1" x14ac:dyDescent="0.25">
      <c r="A188" s="1308"/>
      <c r="B188" s="1309"/>
      <c r="C188" s="1315"/>
      <c r="D188" s="1316"/>
      <c r="E188" s="1317"/>
      <c r="F188" s="1381" t="s">
        <v>183</v>
      </c>
      <c r="G188" s="1382"/>
      <c r="H188" s="1310" t="s">
        <v>184</v>
      </c>
      <c r="I188" s="1311"/>
      <c r="J188" s="1310" t="s">
        <v>185</v>
      </c>
      <c r="K188" s="1311"/>
      <c r="L188" s="1310" t="s">
        <v>186</v>
      </c>
      <c r="M188" s="1311"/>
      <c r="N188" s="1310" t="s">
        <v>187</v>
      </c>
      <c r="O188" s="1311"/>
      <c r="P188" s="1310" t="s">
        <v>188</v>
      </c>
      <c r="Q188" s="1311"/>
      <c r="R188" s="1310" t="s">
        <v>189</v>
      </c>
      <c r="S188" s="1311"/>
    </row>
    <row r="189" spans="1:130" ht="16.149999999999999" customHeight="1" x14ac:dyDescent="0.25">
      <c r="A189" s="1310"/>
      <c r="B189" s="1311"/>
      <c r="C189" s="598" t="s">
        <v>190</v>
      </c>
      <c r="D189" s="599" t="s">
        <v>18</v>
      </c>
      <c r="E189" s="535" t="s">
        <v>19</v>
      </c>
      <c r="F189" s="436" t="s">
        <v>18</v>
      </c>
      <c r="G189" s="437" t="s">
        <v>19</v>
      </c>
      <c r="H189" s="436" t="s">
        <v>18</v>
      </c>
      <c r="I189" s="437" t="s">
        <v>19</v>
      </c>
      <c r="J189" s="436" t="s">
        <v>18</v>
      </c>
      <c r="K189" s="437" t="s">
        <v>19</v>
      </c>
      <c r="L189" s="436" t="s">
        <v>18</v>
      </c>
      <c r="M189" s="437" t="s">
        <v>19</v>
      </c>
      <c r="N189" s="436" t="s">
        <v>18</v>
      </c>
      <c r="O189" s="437" t="s">
        <v>19</v>
      </c>
      <c r="P189" s="436" t="s">
        <v>18</v>
      </c>
      <c r="Q189" s="437" t="s">
        <v>19</v>
      </c>
      <c r="R189" s="436" t="s">
        <v>18</v>
      </c>
      <c r="S189" s="437" t="s">
        <v>19</v>
      </c>
    </row>
    <row r="190" spans="1:130" ht="16.149999999999999" customHeight="1" x14ac:dyDescent="0.25">
      <c r="A190" s="1407" t="s">
        <v>191</v>
      </c>
      <c r="B190" s="438" t="s">
        <v>114</v>
      </c>
      <c r="C190" s="439">
        <f>SUM(D190+E190)</f>
        <v>0</v>
      </c>
      <c r="D190" s="440">
        <f>SUM(F190+H190+J190+L190+N190+P190+R190)</f>
        <v>0</v>
      </c>
      <c r="E190" s="441">
        <f>SUM(G190+I190+K190+M190+O190+Q190+S190)</f>
        <v>0</v>
      </c>
      <c r="F190" s="442"/>
      <c r="G190" s="443"/>
      <c r="H190" s="442"/>
      <c r="I190" s="443"/>
      <c r="J190" s="442"/>
      <c r="K190" s="443"/>
      <c r="L190" s="442"/>
      <c r="M190" s="443"/>
      <c r="N190" s="442"/>
      <c r="O190" s="443"/>
      <c r="P190" s="442"/>
      <c r="Q190" s="444"/>
      <c r="R190" s="442"/>
      <c r="S190" s="444"/>
    </row>
    <row r="191" spans="1:130" ht="16.149999999999999" customHeight="1" x14ac:dyDescent="0.25">
      <c r="A191" s="1322"/>
      <c r="B191" s="445" t="s">
        <v>192</v>
      </c>
      <c r="C191" s="446">
        <f>SUM(D191+E191)</f>
        <v>0</v>
      </c>
      <c r="D191" s="447">
        <f>SUM(F191+H191+J191+L191+N191+P191+R191)</f>
        <v>0</v>
      </c>
      <c r="E191" s="448">
        <f>SUM(G191+I191+K191+M191+O191+Q191+S191)</f>
        <v>0</v>
      </c>
      <c r="F191" s="449"/>
      <c r="G191" s="450"/>
      <c r="H191" s="449"/>
      <c r="I191" s="450"/>
      <c r="J191" s="449"/>
      <c r="K191" s="450"/>
      <c r="L191" s="449"/>
      <c r="M191" s="450"/>
      <c r="N191" s="449"/>
      <c r="O191" s="450"/>
      <c r="P191" s="449"/>
      <c r="Q191" s="451"/>
      <c r="R191" s="449"/>
      <c r="S191" s="451"/>
    </row>
    <row r="192" spans="1:130" ht="16.149999999999999" customHeight="1" x14ac:dyDescent="0.25">
      <c r="A192" s="1323" t="s">
        <v>193</v>
      </c>
      <c r="B192" s="1324"/>
      <c r="C192" s="452">
        <f>SUM(C190+C191)</f>
        <v>0</v>
      </c>
      <c r="D192" s="453">
        <f>SUM(D190+D191)</f>
        <v>0</v>
      </c>
      <c r="E192" s="600">
        <f>SUM(E190+E191)</f>
        <v>0</v>
      </c>
      <c r="F192" s="452">
        <f>SUM(F190+F191)</f>
        <v>0</v>
      </c>
      <c r="G192" s="455">
        <f t="shared" ref="G192:Q192" si="28">SUM(G190+G191)</f>
        <v>0</v>
      </c>
      <c r="H192" s="452">
        <f t="shared" si="28"/>
        <v>0</v>
      </c>
      <c r="I192" s="455">
        <f t="shared" si="28"/>
        <v>0</v>
      </c>
      <c r="J192" s="452">
        <f t="shared" si="28"/>
        <v>0</v>
      </c>
      <c r="K192" s="455">
        <f t="shared" si="28"/>
        <v>0</v>
      </c>
      <c r="L192" s="452">
        <f t="shared" si="28"/>
        <v>0</v>
      </c>
      <c r="M192" s="455">
        <f t="shared" si="28"/>
        <v>0</v>
      </c>
      <c r="N192" s="452">
        <f t="shared" si="28"/>
        <v>0</v>
      </c>
      <c r="O192" s="455">
        <f t="shared" si="28"/>
        <v>0</v>
      </c>
      <c r="P192" s="452">
        <f t="shared" si="28"/>
        <v>0</v>
      </c>
      <c r="Q192" s="455">
        <f t="shared" si="28"/>
        <v>0</v>
      </c>
      <c r="R192" s="452">
        <f>SUM(R190+R191)</f>
        <v>0</v>
      </c>
      <c r="S192" s="455">
        <f>SUM(S190+S191)</f>
        <v>0</v>
      </c>
    </row>
    <row r="193" spans="1:130" ht="24" customHeight="1" x14ac:dyDescent="0.25">
      <c r="A193" s="429" t="s">
        <v>194</v>
      </c>
      <c r="B193" s="429"/>
      <c r="C193" s="429"/>
      <c r="D193" s="429"/>
      <c r="E193" s="429"/>
      <c r="F193" s="429"/>
      <c r="I193" s="369"/>
      <c r="J193" s="369"/>
      <c r="K193" s="369"/>
      <c r="L193" s="369"/>
      <c r="M193" s="369"/>
      <c r="N193" s="369"/>
      <c r="O193" s="369"/>
      <c r="P193" s="369"/>
      <c r="Q193" s="369"/>
    </row>
    <row r="194" spans="1:130" x14ac:dyDescent="0.25">
      <c r="A194" s="1408" t="s">
        <v>195</v>
      </c>
      <c r="B194" s="1409"/>
      <c r="C194" s="1410" t="s">
        <v>59</v>
      </c>
      <c r="D194" s="1411"/>
      <c r="E194" s="1412"/>
      <c r="F194" s="1413" t="s">
        <v>28</v>
      </c>
      <c r="G194" s="1414"/>
      <c r="H194" s="1414"/>
      <c r="I194" s="1414"/>
      <c r="J194" s="1414"/>
      <c r="K194" s="1414"/>
      <c r="L194" s="1414"/>
      <c r="M194" s="1414"/>
      <c r="N194" s="1414"/>
      <c r="O194" s="1415"/>
      <c r="P194" s="1408" t="s">
        <v>196</v>
      </c>
      <c r="Q194" s="1409"/>
      <c r="R194" s="1416" t="s">
        <v>197</v>
      </c>
      <c r="S194" s="1409"/>
      <c r="T194" s="1413" t="s">
        <v>198</v>
      </c>
      <c r="U194" s="1414"/>
      <c r="V194" s="1414"/>
      <c r="W194" s="1415"/>
    </row>
    <row r="195" spans="1:130" ht="15.75" customHeight="1" x14ac:dyDescent="0.25">
      <c r="A195" s="1327"/>
      <c r="B195" s="1328"/>
      <c r="C195" s="1334"/>
      <c r="D195" s="1335"/>
      <c r="E195" s="1336"/>
      <c r="F195" s="1350" t="s">
        <v>30</v>
      </c>
      <c r="G195" s="1350"/>
      <c r="H195" s="1350" t="s">
        <v>31</v>
      </c>
      <c r="I195" s="1350"/>
      <c r="J195" s="1350" t="s">
        <v>119</v>
      </c>
      <c r="K195" s="1350"/>
      <c r="L195" s="1350" t="s">
        <v>199</v>
      </c>
      <c r="M195" s="1350"/>
      <c r="N195" s="1350" t="s">
        <v>200</v>
      </c>
      <c r="O195" s="1350"/>
      <c r="P195" s="1329"/>
      <c r="Q195" s="1330"/>
      <c r="R195" s="1341"/>
      <c r="S195" s="1330"/>
      <c r="T195" s="1419" t="s">
        <v>201</v>
      </c>
      <c r="U195" s="1420" t="s">
        <v>202</v>
      </c>
      <c r="V195" s="1419" t="s">
        <v>203</v>
      </c>
      <c r="W195" s="1419" t="s">
        <v>204</v>
      </c>
    </row>
    <row r="196" spans="1:130" s="462" customFormat="1" ht="30.75" customHeight="1" x14ac:dyDescent="0.25">
      <c r="A196" s="1329"/>
      <c r="B196" s="1330"/>
      <c r="C196" s="601" t="s">
        <v>190</v>
      </c>
      <c r="D196" s="602" t="s">
        <v>18</v>
      </c>
      <c r="E196" s="536" t="s">
        <v>19</v>
      </c>
      <c r="F196" s="459" t="s">
        <v>18</v>
      </c>
      <c r="G196" s="460" t="s">
        <v>19</v>
      </c>
      <c r="H196" s="459" t="s">
        <v>18</v>
      </c>
      <c r="I196" s="460" t="s">
        <v>19</v>
      </c>
      <c r="J196" s="459" t="s">
        <v>18</v>
      </c>
      <c r="K196" s="460" t="s">
        <v>19</v>
      </c>
      <c r="L196" s="459" t="s">
        <v>18</v>
      </c>
      <c r="M196" s="460" t="s">
        <v>19</v>
      </c>
      <c r="N196" s="459" t="s">
        <v>18</v>
      </c>
      <c r="O196" s="460" t="s">
        <v>19</v>
      </c>
      <c r="P196" s="459" t="s">
        <v>18</v>
      </c>
      <c r="Q196" s="460" t="s">
        <v>19</v>
      </c>
      <c r="R196" s="603" t="s">
        <v>18</v>
      </c>
      <c r="S196" s="460" t="s">
        <v>19</v>
      </c>
      <c r="T196" s="1352"/>
      <c r="U196" s="1354"/>
      <c r="V196" s="1352"/>
      <c r="W196" s="135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</row>
    <row r="197" spans="1:130" ht="21.75" customHeight="1" x14ac:dyDescent="0.25">
      <c r="A197" s="1417" t="s">
        <v>205</v>
      </c>
      <c r="B197" s="1418"/>
      <c r="C197" s="463">
        <f>SUM(D197+E197)</f>
        <v>0</v>
      </c>
      <c r="D197" s="464">
        <f>SUM(F197+H197+J197+L197+N197)</f>
        <v>0</v>
      </c>
      <c r="E197" s="604">
        <f>SUM(G197+I197+K197+M197+O197)</f>
        <v>0</v>
      </c>
      <c r="F197" s="466"/>
      <c r="G197" s="605"/>
      <c r="H197" s="466"/>
      <c r="I197" s="605"/>
      <c r="J197" s="466"/>
      <c r="K197" s="605"/>
      <c r="L197" s="466"/>
      <c r="M197" s="605"/>
      <c r="N197" s="466"/>
      <c r="O197" s="605"/>
      <c r="P197" s="466"/>
      <c r="Q197" s="606"/>
      <c r="R197" s="605"/>
      <c r="S197" s="606"/>
      <c r="T197" s="469"/>
      <c r="U197" s="606"/>
      <c r="V197" s="469"/>
      <c r="W197" s="469"/>
      <c r="X197" s="93"/>
      <c r="CG197" s="10">
        <v>0</v>
      </c>
      <c r="CH197" s="10">
        <v>0</v>
      </c>
      <c r="CI197" s="10">
        <v>0</v>
      </c>
      <c r="CJ197" s="10">
        <v>0</v>
      </c>
      <c r="CK197" s="10">
        <v>0</v>
      </c>
    </row>
    <row r="198" spans="1:130" ht="28.5" customHeight="1" x14ac:dyDescent="0.25">
      <c r="A198" s="429" t="s">
        <v>206</v>
      </c>
      <c r="B198" s="429"/>
      <c r="C198" s="429"/>
    </row>
    <row r="199" spans="1:130" x14ac:dyDescent="0.25">
      <c r="A199" s="1408" t="s">
        <v>195</v>
      </c>
      <c r="B199" s="1409"/>
      <c r="C199" s="1390" t="s">
        <v>32</v>
      </c>
      <c r="D199" s="1392"/>
    </row>
    <row r="200" spans="1:130" ht="23.25" customHeight="1" x14ac:dyDescent="0.25">
      <c r="A200" s="1329"/>
      <c r="B200" s="1330"/>
      <c r="C200" s="459" t="s">
        <v>18</v>
      </c>
      <c r="D200" s="460" t="s">
        <v>19</v>
      </c>
    </row>
    <row r="201" spans="1:130" ht="22.5" customHeight="1" x14ac:dyDescent="0.25">
      <c r="A201" s="1346" t="s">
        <v>207</v>
      </c>
      <c r="B201" s="1347"/>
      <c r="C201" s="470"/>
      <c r="D201" s="471"/>
    </row>
    <row r="202" spans="1:130" ht="24" customHeight="1" x14ac:dyDescent="0.25">
      <c r="A202" s="1348" t="s">
        <v>208</v>
      </c>
      <c r="B202" s="1349"/>
      <c r="C202" s="472"/>
      <c r="D202" s="473"/>
    </row>
    <row r="203" spans="1:130" ht="27.75" customHeight="1" x14ac:dyDescent="0.25">
      <c r="A203" s="1348" t="s">
        <v>209</v>
      </c>
      <c r="B203" s="1349"/>
      <c r="C203" s="472"/>
      <c r="D203" s="473"/>
    </row>
    <row r="204" spans="1:130" ht="27.75" customHeight="1" x14ac:dyDescent="0.25">
      <c r="A204" s="1342" t="s">
        <v>210</v>
      </c>
      <c r="B204" s="1343"/>
      <c r="C204" s="474"/>
      <c r="D204" s="475"/>
    </row>
    <row r="250" spans="1:130" s="476" customFormat="1" hidden="1" x14ac:dyDescent="0.25">
      <c r="A250" s="476">
        <f>SUM(F12:Y14,F20:R38,F43:Q46,F52:I54,F59:O63,C69:C72,C75:E75,C78:E81,F86:I90,F96:Q103,F108:AA137,F139:AA148,F154:AM159,F164:O169,F174:Q176,F183:Q184,F190:S191,F197:W197,C201:D204)</f>
        <v>107</v>
      </c>
      <c r="B250" s="476">
        <f>SUM(DF13:DY13,CG20:CN204)</f>
        <v>0</v>
      </c>
      <c r="BA250" s="477"/>
      <c r="BB250" s="477"/>
      <c r="BC250" s="477"/>
      <c r="BD250" s="477"/>
      <c r="BE250" s="477"/>
      <c r="BF250" s="477"/>
      <c r="BG250" s="477"/>
      <c r="BH250" s="477"/>
      <c r="BI250" s="477"/>
      <c r="BJ250" s="477"/>
      <c r="BK250" s="477"/>
      <c r="BL250" s="477"/>
      <c r="BM250" s="477"/>
      <c r="BN250" s="477"/>
      <c r="BO250" s="477"/>
      <c r="BP250" s="477"/>
      <c r="BQ250" s="477"/>
      <c r="BR250" s="477"/>
      <c r="BS250" s="477"/>
      <c r="BT250" s="477"/>
      <c r="BU250" s="477"/>
      <c r="BV250" s="477"/>
      <c r="BW250" s="477"/>
      <c r="BX250" s="477"/>
      <c r="BY250" s="477"/>
      <c r="BZ250" s="477"/>
      <c r="CA250" s="477"/>
      <c r="CB250" s="477"/>
      <c r="CC250" s="477"/>
      <c r="CD250" s="477"/>
      <c r="CE250" s="477"/>
      <c r="CF250" s="477"/>
      <c r="CG250" s="477"/>
      <c r="CH250" s="477"/>
      <c r="CI250" s="477"/>
      <c r="CJ250" s="477"/>
      <c r="CK250" s="477"/>
      <c r="CL250" s="477"/>
      <c r="CM250" s="477"/>
      <c r="CN250" s="477"/>
      <c r="CO250" s="477"/>
      <c r="CP250" s="477"/>
      <c r="CQ250" s="477"/>
      <c r="CR250" s="477"/>
      <c r="CS250" s="477"/>
      <c r="CT250" s="477"/>
      <c r="CU250" s="477"/>
      <c r="CV250" s="477"/>
      <c r="CW250" s="477"/>
      <c r="CX250" s="477"/>
      <c r="CY250" s="477"/>
      <c r="CZ250" s="477"/>
      <c r="DA250" s="477"/>
      <c r="DB250" s="477"/>
      <c r="DC250" s="477"/>
      <c r="DD250" s="477"/>
      <c r="DE250" s="477"/>
      <c r="DF250" s="477"/>
      <c r="DG250" s="477"/>
      <c r="DH250" s="477"/>
      <c r="DI250" s="477"/>
      <c r="DJ250" s="477"/>
      <c r="DK250" s="477"/>
      <c r="DL250" s="477"/>
      <c r="DM250" s="477"/>
      <c r="DN250" s="477"/>
      <c r="DO250" s="477"/>
      <c r="DP250" s="477"/>
      <c r="DQ250" s="477"/>
      <c r="DR250" s="477"/>
      <c r="DS250" s="477"/>
      <c r="DT250" s="477"/>
      <c r="DU250" s="477"/>
      <c r="DV250" s="477"/>
      <c r="DW250" s="477"/>
      <c r="DX250" s="477"/>
      <c r="DY250" s="477"/>
      <c r="DZ250" s="477"/>
    </row>
  </sheetData>
  <mergeCells count="224">
    <mergeCell ref="T194:W194"/>
    <mergeCell ref="F195:G195"/>
    <mergeCell ref="H195:I195"/>
    <mergeCell ref="J195:K195"/>
    <mergeCell ref="L195:M195"/>
    <mergeCell ref="N195:O195"/>
    <mergeCell ref="T195:T196"/>
    <mergeCell ref="U195:U196"/>
    <mergeCell ref="V195:V196"/>
    <mergeCell ref="W195:W196"/>
    <mergeCell ref="A190:A191"/>
    <mergeCell ref="A192:B192"/>
    <mergeCell ref="A194:B196"/>
    <mergeCell ref="C194:E195"/>
    <mergeCell ref="F194:O194"/>
    <mergeCell ref="P194:Q195"/>
    <mergeCell ref="R194:S195"/>
    <mergeCell ref="A204:B204"/>
    <mergeCell ref="A197:B197"/>
    <mergeCell ref="A199:B200"/>
    <mergeCell ref="C199:D199"/>
    <mergeCell ref="A201:B201"/>
    <mergeCell ref="A202:B202"/>
    <mergeCell ref="A203:B203"/>
    <mergeCell ref="A183:B183"/>
    <mergeCell ref="A184:B184"/>
    <mergeCell ref="A185:B185"/>
    <mergeCell ref="A187:B189"/>
    <mergeCell ref="C187:E188"/>
    <mergeCell ref="F187:S187"/>
    <mergeCell ref="F188:G188"/>
    <mergeCell ref="H188:I188"/>
    <mergeCell ref="J188:K188"/>
    <mergeCell ref="L188:M188"/>
    <mergeCell ref="N188:O188"/>
    <mergeCell ref="P188:Q188"/>
    <mergeCell ref="R188:S188"/>
    <mergeCell ref="A180:B182"/>
    <mergeCell ref="C180:E181"/>
    <mergeCell ref="F180:Q180"/>
    <mergeCell ref="F181:G181"/>
    <mergeCell ref="H181:I181"/>
    <mergeCell ref="J181:K181"/>
    <mergeCell ref="L181:M181"/>
    <mergeCell ref="N181:O181"/>
    <mergeCell ref="P181:Q181"/>
    <mergeCell ref="N172:O172"/>
    <mergeCell ref="P172:Q172"/>
    <mergeCell ref="A174:B174"/>
    <mergeCell ref="A175:B175"/>
    <mergeCell ref="A176:B176"/>
    <mergeCell ref="A177:B177"/>
    <mergeCell ref="A164:A166"/>
    <mergeCell ref="A167:A169"/>
    <mergeCell ref="A170:O170"/>
    <mergeCell ref="A171:B173"/>
    <mergeCell ref="C171:E172"/>
    <mergeCell ref="F171:Q171"/>
    <mergeCell ref="F172:G172"/>
    <mergeCell ref="H172:I172"/>
    <mergeCell ref="J172:K172"/>
    <mergeCell ref="L172:M172"/>
    <mergeCell ref="A154:A156"/>
    <mergeCell ref="R152:S152"/>
    <mergeCell ref="T152:U152"/>
    <mergeCell ref="V152:W152"/>
    <mergeCell ref="X152:Y152"/>
    <mergeCell ref="Z152:AA152"/>
    <mergeCell ref="AB152:AC152"/>
    <mergeCell ref="A157:A159"/>
    <mergeCell ref="A161:A163"/>
    <mergeCell ref="B161:B163"/>
    <mergeCell ref="C161:E162"/>
    <mergeCell ref="F161:O161"/>
    <mergeCell ref="F162:G162"/>
    <mergeCell ref="H162:I162"/>
    <mergeCell ref="J162:K162"/>
    <mergeCell ref="L162:M162"/>
    <mergeCell ref="N162:O162"/>
    <mergeCell ref="A149:B149"/>
    <mergeCell ref="A151:B153"/>
    <mergeCell ref="C151:E152"/>
    <mergeCell ref="F151:AM151"/>
    <mergeCell ref="F152:G152"/>
    <mergeCell ref="H152:I152"/>
    <mergeCell ref="J152:K152"/>
    <mergeCell ref="L152:M152"/>
    <mergeCell ref="N152:O152"/>
    <mergeCell ref="P152:Q152"/>
    <mergeCell ref="AD152:AE152"/>
    <mergeCell ref="AF152:AG152"/>
    <mergeCell ref="AH152:AI152"/>
    <mergeCell ref="AJ152:AK152"/>
    <mergeCell ref="AL152:AM152"/>
    <mergeCell ref="A123:A127"/>
    <mergeCell ref="A128:A132"/>
    <mergeCell ref="A133:A137"/>
    <mergeCell ref="A138:B138"/>
    <mergeCell ref="A139:A143"/>
    <mergeCell ref="A144:A148"/>
    <mergeCell ref="V106:W106"/>
    <mergeCell ref="X106:Y106"/>
    <mergeCell ref="Z106:AA106"/>
    <mergeCell ref="A108:A112"/>
    <mergeCell ref="A113:A117"/>
    <mergeCell ref="A118:A122"/>
    <mergeCell ref="C105:E106"/>
    <mergeCell ref="F105:AA105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A98:B98"/>
    <mergeCell ref="A99:B99"/>
    <mergeCell ref="A100:B100"/>
    <mergeCell ref="A101:A103"/>
    <mergeCell ref="A105:A107"/>
    <mergeCell ref="B105:B107"/>
    <mergeCell ref="J94:K94"/>
    <mergeCell ref="L94:M94"/>
    <mergeCell ref="N94:O94"/>
    <mergeCell ref="P94:Q94"/>
    <mergeCell ref="A96:B96"/>
    <mergeCell ref="A97:B97"/>
    <mergeCell ref="A88:B88"/>
    <mergeCell ref="A89:B89"/>
    <mergeCell ref="A90:B90"/>
    <mergeCell ref="A91:P91"/>
    <mergeCell ref="A92:Q92"/>
    <mergeCell ref="A93:B95"/>
    <mergeCell ref="C93:E94"/>
    <mergeCell ref="F93:Q93"/>
    <mergeCell ref="F94:G94"/>
    <mergeCell ref="H94:I94"/>
    <mergeCell ref="C83:E83"/>
    <mergeCell ref="F83:G83"/>
    <mergeCell ref="H83:I83"/>
    <mergeCell ref="A85:B85"/>
    <mergeCell ref="A86:B86"/>
    <mergeCell ref="A87:B87"/>
    <mergeCell ref="A74:B74"/>
    <mergeCell ref="A75:B75"/>
    <mergeCell ref="A77:B77"/>
    <mergeCell ref="A78:A79"/>
    <mergeCell ref="A80:A81"/>
    <mergeCell ref="A83:B84"/>
    <mergeCell ref="C66:C67"/>
    <mergeCell ref="A68:B68"/>
    <mergeCell ref="A69:B69"/>
    <mergeCell ref="A70:B70"/>
    <mergeCell ref="A71:B71"/>
    <mergeCell ref="A72:B72"/>
    <mergeCell ref="A59:B59"/>
    <mergeCell ref="A60:B60"/>
    <mergeCell ref="A61:B61"/>
    <mergeCell ref="A62:B62"/>
    <mergeCell ref="A63:B63"/>
    <mergeCell ref="A66:B67"/>
    <mergeCell ref="A54:B54"/>
    <mergeCell ref="A56:B58"/>
    <mergeCell ref="C56:E57"/>
    <mergeCell ref="F56:O56"/>
    <mergeCell ref="F57:G57"/>
    <mergeCell ref="H57:I57"/>
    <mergeCell ref="J57:K57"/>
    <mergeCell ref="L57:M57"/>
    <mergeCell ref="N57:O57"/>
    <mergeCell ref="F48:I48"/>
    <mergeCell ref="F49:G49"/>
    <mergeCell ref="H49:I49"/>
    <mergeCell ref="A51:B51"/>
    <mergeCell ref="A52:B52"/>
    <mergeCell ref="A53:B53"/>
    <mergeCell ref="A43:B43"/>
    <mergeCell ref="A44:B44"/>
    <mergeCell ref="A45:B45"/>
    <mergeCell ref="A46:B46"/>
    <mergeCell ref="A48:B50"/>
    <mergeCell ref="C48:E49"/>
    <mergeCell ref="A40:B42"/>
    <mergeCell ref="C40:E41"/>
    <mergeCell ref="F40:Q40"/>
    <mergeCell ref="F41:G41"/>
    <mergeCell ref="H41:I41"/>
    <mergeCell ref="J41:K41"/>
    <mergeCell ref="L41:M41"/>
    <mergeCell ref="N41:O41"/>
    <mergeCell ref="P41:Q41"/>
    <mergeCell ref="A20:B20"/>
    <mergeCell ref="A21:A24"/>
    <mergeCell ref="A25:A33"/>
    <mergeCell ref="A34:A35"/>
    <mergeCell ref="A36:A38"/>
    <mergeCell ref="A17:A19"/>
    <mergeCell ref="B17:B19"/>
    <mergeCell ref="C17:E18"/>
    <mergeCell ref="F17:Q17"/>
    <mergeCell ref="R17:R19"/>
    <mergeCell ref="F18:G18"/>
    <mergeCell ref="H18:I18"/>
    <mergeCell ref="J18:K18"/>
    <mergeCell ref="L18:M18"/>
    <mergeCell ref="N18:O18"/>
    <mergeCell ref="R10:S10"/>
    <mergeCell ref="T10:U10"/>
    <mergeCell ref="V10:W10"/>
    <mergeCell ref="P18:Q18"/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</mergeCells>
  <dataValidations count="1">
    <dataValidation type="whole" operator="greaterThan" allowBlank="1" showInputMessage="1" showErrorMessage="1" errorTitle="Números Enteros" error="Sólo puede ingresar números enteros" sqref="A1:AM209" xr:uid="{1FB55B7E-2685-471A-8DD9-1CF1D367B699}">
      <formula1>-1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1C70D-EE6A-4FF5-91CD-8FDE07E8FD94}">
  <dimension ref="A1:DZ250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3.28515625" style="12" customWidth="1"/>
    <col min="2" max="2" width="30.7109375" style="12" customWidth="1"/>
    <col min="3" max="3" width="18.85546875" style="12" customWidth="1"/>
    <col min="4" max="4" width="17.28515625" style="12" customWidth="1"/>
    <col min="5" max="5" width="18.42578125" style="12" customWidth="1"/>
    <col min="6" max="6" width="16.140625" style="12" customWidth="1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/>
    <col min="76" max="78" width="16" style="9" customWidth="1"/>
    <col min="79" max="102" width="16" style="10" customWidth="1"/>
    <col min="103" max="104" width="11.42578125" style="10"/>
    <col min="105" max="130" width="11.42578125" style="11"/>
    <col min="131" max="16384" width="11.42578125" style="12"/>
  </cols>
  <sheetData>
    <row r="1" spans="1:130" s="2" customFormat="1" ht="16.149999999999999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149999999999999" customHeight="1" x14ac:dyDescent="0.15">
      <c r="A2" s="1" t="str">
        <f>CONCATENATE("COMUNA: ",[3]NOMBRE!B2," - ","( ",[3]NOMBRE!C2,[3]NOMBRE!D2,[3]NOMBRE!E2,[3]NOMBRE!F2,[3]NOMBRE!G2,"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149999999999999" customHeight="1" x14ac:dyDescent="0.1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149999999999999" customHeight="1" x14ac:dyDescent="0.15">
      <c r="A4" s="1" t="str">
        <f>CONCATENATE("MES: ",[3]NOMBRE!B6," - ","( ",[3]NOMBRE!C6,[3]NOMBRE!D6," )")</f>
        <v>MES: FEBRERO - ( 02 )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149999999999999" customHeight="1" x14ac:dyDescent="0.15">
      <c r="A5" s="1" t="str">
        <f>CONCATENATE("AÑO: ",[3]NOMBRE!B7)</f>
        <v>AÑO: 2019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1186" t="s">
        <v>1</v>
      </c>
      <c r="B6" s="1186"/>
      <c r="C6" s="1186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  <c r="T6" s="1186"/>
      <c r="U6" s="1186"/>
      <c r="V6" s="1186"/>
      <c r="W6" s="1186"/>
      <c r="X6" s="1186"/>
      <c r="Y6" s="1187"/>
      <c r="Z6" s="7"/>
      <c r="AA6" s="7"/>
    </row>
    <row r="7" spans="1:130" ht="31.1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17"/>
      <c r="S7" s="17"/>
      <c r="T7" s="17"/>
      <c r="U7" s="17"/>
      <c r="V7" s="17"/>
      <c r="W7" s="17"/>
      <c r="X7" s="17"/>
      <c r="Y7" s="1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15" customHeight="1" x14ac:dyDescent="0.25">
      <c r="A8" s="18" t="s">
        <v>3</v>
      </c>
      <c r="B8" s="19"/>
      <c r="C8" s="19"/>
      <c r="D8" s="19"/>
      <c r="E8" s="19"/>
      <c r="F8" s="20"/>
      <c r="G8" s="21"/>
      <c r="H8" s="22"/>
      <c r="I8" s="23"/>
      <c r="J8" s="21"/>
      <c r="K8" s="555"/>
      <c r="L8" s="21"/>
      <c r="M8" s="22"/>
      <c r="N8" s="23"/>
      <c r="O8" s="23"/>
      <c r="P8" s="25"/>
      <c r="Q8" s="21"/>
      <c r="R8" s="22"/>
      <c r="S8" s="22"/>
      <c r="T8" s="22"/>
      <c r="U8" s="22"/>
      <c r="V8" s="22"/>
      <c r="W8" s="22"/>
      <c r="X8" s="22"/>
      <c r="Y8" s="23"/>
      <c r="Z8" s="26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149999999999999" customHeight="1" x14ac:dyDescent="0.25">
      <c r="A9" s="1183" t="s">
        <v>4</v>
      </c>
      <c r="B9" s="1183"/>
      <c r="C9" s="1366" t="s">
        <v>5</v>
      </c>
      <c r="D9" s="1359"/>
      <c r="E9" s="1357"/>
      <c r="F9" s="1355" t="s">
        <v>6</v>
      </c>
      <c r="G9" s="1361"/>
      <c r="H9" s="1361"/>
      <c r="I9" s="1361"/>
      <c r="J9" s="1361"/>
      <c r="K9" s="1361"/>
      <c r="L9" s="1361"/>
      <c r="M9" s="1361"/>
      <c r="N9" s="1361"/>
      <c r="O9" s="1361"/>
      <c r="P9" s="1361"/>
      <c r="Q9" s="1361"/>
      <c r="R9" s="1361"/>
      <c r="S9" s="1361"/>
      <c r="T9" s="1361"/>
      <c r="U9" s="1361"/>
      <c r="V9" s="1361"/>
      <c r="W9" s="1361"/>
      <c r="X9" s="1361"/>
      <c r="Y9" s="1356"/>
      <c r="Z9" s="607"/>
      <c r="AA9" s="503"/>
    </row>
    <row r="10" spans="1:130" ht="16.149999999999999" customHeight="1" x14ac:dyDescent="0.25">
      <c r="A10" s="1183"/>
      <c r="B10" s="1183"/>
      <c r="C10" s="1190"/>
      <c r="D10" s="1191"/>
      <c r="E10" s="1185"/>
      <c r="F10" s="1355" t="s">
        <v>7</v>
      </c>
      <c r="G10" s="1356"/>
      <c r="H10" s="1355" t="s">
        <v>8</v>
      </c>
      <c r="I10" s="1356"/>
      <c r="J10" s="1355" t="s">
        <v>9</v>
      </c>
      <c r="K10" s="1356"/>
      <c r="L10" s="1355" t="s">
        <v>10</v>
      </c>
      <c r="M10" s="1356"/>
      <c r="N10" s="1355" t="s">
        <v>11</v>
      </c>
      <c r="O10" s="1356"/>
      <c r="P10" s="1355" t="s">
        <v>12</v>
      </c>
      <c r="Q10" s="1356"/>
      <c r="R10" s="1355" t="s">
        <v>13</v>
      </c>
      <c r="S10" s="1356"/>
      <c r="T10" s="1355" t="s">
        <v>14</v>
      </c>
      <c r="U10" s="1356"/>
      <c r="V10" s="1355" t="s">
        <v>15</v>
      </c>
      <c r="W10" s="1356"/>
      <c r="X10" s="1355" t="s">
        <v>16</v>
      </c>
      <c r="Y10" s="1356"/>
      <c r="Z10" s="29"/>
      <c r="AA10" s="7"/>
    </row>
    <row r="11" spans="1:130" ht="16.149999999999999" customHeight="1" x14ac:dyDescent="0.25">
      <c r="A11" s="1183"/>
      <c r="B11" s="1183"/>
      <c r="C11" s="30" t="s">
        <v>17</v>
      </c>
      <c r="D11" s="558" t="s">
        <v>18</v>
      </c>
      <c r="E11" s="559" t="s">
        <v>19</v>
      </c>
      <c r="F11" s="33" t="s">
        <v>18</v>
      </c>
      <c r="G11" s="527" t="s">
        <v>19</v>
      </c>
      <c r="H11" s="33" t="s">
        <v>18</v>
      </c>
      <c r="I11" s="527" t="s">
        <v>19</v>
      </c>
      <c r="J11" s="33" t="s">
        <v>18</v>
      </c>
      <c r="K11" s="527" t="s">
        <v>19</v>
      </c>
      <c r="L11" s="608" t="s">
        <v>18</v>
      </c>
      <c r="M11" s="527" t="s">
        <v>19</v>
      </c>
      <c r="N11" s="33" t="s">
        <v>18</v>
      </c>
      <c r="O11" s="527" t="s">
        <v>19</v>
      </c>
      <c r="P11" s="33" t="s">
        <v>18</v>
      </c>
      <c r="Q11" s="527" t="s">
        <v>19</v>
      </c>
      <c r="R11" s="33" t="s">
        <v>18</v>
      </c>
      <c r="S11" s="527" t="s">
        <v>19</v>
      </c>
      <c r="T11" s="33" t="s">
        <v>18</v>
      </c>
      <c r="U11" s="527" t="s">
        <v>19</v>
      </c>
      <c r="V11" s="33" t="s">
        <v>18</v>
      </c>
      <c r="W11" s="527" t="s">
        <v>19</v>
      </c>
      <c r="X11" s="33" t="s">
        <v>18</v>
      </c>
      <c r="Y11" s="527" t="s">
        <v>19</v>
      </c>
      <c r="Z11" s="609"/>
      <c r="AA11" s="502"/>
    </row>
    <row r="12" spans="1:130" ht="16.149999999999999" customHeight="1" x14ac:dyDescent="0.25">
      <c r="A12" s="1183" t="s">
        <v>20</v>
      </c>
      <c r="B12" s="1183"/>
      <c r="C12" s="38">
        <f>SUM(D12+E12)</f>
        <v>0</v>
      </c>
      <c r="D12" s="563">
        <f>SUM(F12+H12+J12+L12+N12+P12+R12+T12+V12+X12)</f>
        <v>0</v>
      </c>
      <c r="E12" s="564">
        <f t="shared" ref="D12:E14" si="0">SUM(G12+I12+K12+M12+O12+Q12+S12+U12+W12+Y12)</f>
        <v>0</v>
      </c>
      <c r="F12" s="41"/>
      <c r="G12" s="42"/>
      <c r="H12" s="41"/>
      <c r="I12" s="42"/>
      <c r="J12" s="41"/>
      <c r="K12" s="42"/>
      <c r="L12" s="41"/>
      <c r="M12" s="42"/>
      <c r="N12" s="565"/>
      <c r="O12" s="42"/>
      <c r="P12" s="41"/>
      <c r="Q12" s="42"/>
      <c r="R12" s="41"/>
      <c r="S12" s="42"/>
      <c r="T12" s="41"/>
      <c r="U12" s="42"/>
      <c r="V12" s="41"/>
      <c r="W12" s="42"/>
      <c r="X12" s="41"/>
      <c r="Y12" s="42"/>
      <c r="Z12" s="44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130" ht="16.149999999999999" customHeight="1" x14ac:dyDescent="0.25">
      <c r="A13" s="1357" t="s">
        <v>21</v>
      </c>
      <c r="B13" s="46" t="s">
        <v>22</v>
      </c>
      <c r="C13" s="47">
        <f>SUM(D13+E13)</f>
        <v>0</v>
      </c>
      <c r="D13" s="48">
        <f t="shared" si="0"/>
        <v>0</v>
      </c>
      <c r="E13" s="49">
        <f t="shared" si="0"/>
        <v>0</v>
      </c>
      <c r="F13" s="50"/>
      <c r="G13" s="51"/>
      <c r="H13" s="50"/>
      <c r="I13" s="51"/>
      <c r="J13" s="50"/>
      <c r="K13" s="51"/>
      <c r="L13" s="50"/>
      <c r="M13" s="51"/>
      <c r="N13" s="52"/>
      <c r="O13" s="51"/>
      <c r="P13" s="50"/>
      <c r="Q13" s="51"/>
      <c r="R13" s="50"/>
      <c r="S13" s="51"/>
      <c r="T13" s="50"/>
      <c r="U13" s="51"/>
      <c r="V13" s="50"/>
      <c r="W13" s="51"/>
      <c r="X13" s="50"/>
      <c r="Y13" s="51"/>
      <c r="Z13" s="44"/>
      <c r="AA13" s="503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149999999999999" customHeight="1" x14ac:dyDescent="0.25">
      <c r="A14" s="1185"/>
      <c r="B14" s="522" t="s">
        <v>23</v>
      </c>
      <c r="C14" s="54">
        <f>SUM(D14+E14)</f>
        <v>0</v>
      </c>
      <c r="D14" s="55">
        <f t="shared" si="0"/>
        <v>0</v>
      </c>
      <c r="E14" s="56">
        <f t="shared" si="0"/>
        <v>0</v>
      </c>
      <c r="F14" s="57"/>
      <c r="G14" s="57"/>
      <c r="H14" s="58"/>
      <c r="I14" s="59"/>
      <c r="J14" s="58"/>
      <c r="K14" s="59"/>
      <c r="L14" s="566"/>
      <c r="M14" s="567"/>
      <c r="N14" s="568"/>
      <c r="O14" s="567"/>
      <c r="P14" s="568"/>
      <c r="Q14" s="567"/>
      <c r="R14" s="566"/>
      <c r="S14" s="567"/>
      <c r="T14" s="569"/>
      <c r="U14" s="570"/>
      <c r="V14" s="566"/>
      <c r="W14" s="570"/>
      <c r="X14" s="566"/>
      <c r="Y14" s="57"/>
      <c r="Z14" s="44"/>
      <c r="AA14" s="65"/>
    </row>
    <row r="15" spans="1:130" ht="15" customHeight="1" x14ac:dyDescent="0.25">
      <c r="A15" s="478"/>
      <c r="B15" s="610"/>
      <c r="C15" s="68"/>
      <c r="D15" s="611"/>
      <c r="E15" s="70"/>
      <c r="F15" s="612"/>
      <c r="G15" s="613"/>
      <c r="H15" s="613"/>
      <c r="I15" s="611"/>
      <c r="J15" s="613"/>
      <c r="K15" s="612"/>
      <c r="L15" s="70"/>
      <c r="M15" s="73"/>
      <c r="N15" s="483"/>
      <c r="O15" s="614"/>
      <c r="P15" s="614"/>
      <c r="Q15" s="612"/>
      <c r="R15" s="70"/>
      <c r="S15" s="612"/>
      <c r="T15" s="612"/>
      <c r="U15" s="612"/>
      <c r="V15" s="612"/>
      <c r="W15" s="571"/>
      <c r="X15" s="612"/>
      <c r="Y15" s="612"/>
      <c r="Z15" s="572"/>
      <c r="AA15" s="78"/>
    </row>
    <row r="16" spans="1:130" ht="31.15" customHeight="1" x14ac:dyDescent="0.25">
      <c r="A16" s="79" t="s">
        <v>24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521"/>
      <c r="R16" s="81"/>
      <c r="S16" s="81"/>
      <c r="T16" s="81"/>
      <c r="U16" s="81"/>
      <c r="V16" s="81"/>
      <c r="W16" s="7"/>
      <c r="X16" s="7"/>
      <c r="Y16" s="7"/>
      <c r="Z16" s="7"/>
      <c r="AA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92" ht="16.149999999999999" customHeight="1" x14ac:dyDescent="0.25">
      <c r="A17" s="1365" t="s">
        <v>25</v>
      </c>
      <c r="B17" s="1365" t="s">
        <v>26</v>
      </c>
      <c r="C17" s="1358" t="s">
        <v>27</v>
      </c>
      <c r="D17" s="1359"/>
      <c r="E17" s="1357"/>
      <c r="F17" s="1381" t="s">
        <v>28</v>
      </c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422"/>
      <c r="R17" s="1363" t="s">
        <v>29</v>
      </c>
      <c r="S17" s="7"/>
      <c r="T17" s="7"/>
      <c r="U17" s="7"/>
      <c r="V17" s="7"/>
      <c r="W17" s="7"/>
      <c r="X17" s="7"/>
      <c r="Y17" s="7"/>
      <c r="Z17" s="7"/>
      <c r="AA17" s="7"/>
    </row>
    <row r="18" spans="1:92" ht="16.149999999999999" customHeight="1" x14ac:dyDescent="0.25">
      <c r="A18" s="1198"/>
      <c r="B18" s="1198"/>
      <c r="C18" s="1190"/>
      <c r="D18" s="1191"/>
      <c r="E18" s="1185"/>
      <c r="F18" s="1355" t="s">
        <v>30</v>
      </c>
      <c r="G18" s="1356"/>
      <c r="H18" s="1355" t="s">
        <v>31</v>
      </c>
      <c r="I18" s="1356"/>
      <c r="J18" s="1355" t="s">
        <v>15</v>
      </c>
      <c r="K18" s="1356"/>
      <c r="L18" s="1355" t="s">
        <v>32</v>
      </c>
      <c r="M18" s="1356"/>
      <c r="N18" s="1355" t="s">
        <v>33</v>
      </c>
      <c r="O18" s="1356"/>
      <c r="P18" s="1355" t="s">
        <v>34</v>
      </c>
      <c r="Q18" s="1421"/>
      <c r="R18" s="1194"/>
      <c r="S18" s="7"/>
      <c r="T18" s="7"/>
      <c r="U18" s="7"/>
      <c r="V18" s="7"/>
      <c r="W18" s="7"/>
      <c r="X18" s="7"/>
      <c r="Y18" s="7"/>
      <c r="Z18" s="7"/>
      <c r="AA18" s="7"/>
    </row>
    <row r="19" spans="1:92" ht="16.149999999999999" customHeight="1" x14ac:dyDescent="0.25">
      <c r="A19" s="1199"/>
      <c r="B19" s="1199"/>
      <c r="C19" s="485" t="s">
        <v>17</v>
      </c>
      <c r="D19" s="83" t="s">
        <v>18</v>
      </c>
      <c r="E19" s="559" t="s">
        <v>19</v>
      </c>
      <c r="F19" s="615" t="s">
        <v>18</v>
      </c>
      <c r="G19" s="559" t="s">
        <v>19</v>
      </c>
      <c r="H19" s="615" t="s">
        <v>18</v>
      </c>
      <c r="I19" s="559" t="s">
        <v>19</v>
      </c>
      <c r="J19" s="615" t="s">
        <v>18</v>
      </c>
      <c r="K19" s="559" t="s">
        <v>19</v>
      </c>
      <c r="L19" s="615" t="s">
        <v>18</v>
      </c>
      <c r="M19" s="559" t="s">
        <v>19</v>
      </c>
      <c r="N19" s="615" t="s">
        <v>18</v>
      </c>
      <c r="O19" s="559" t="s">
        <v>19</v>
      </c>
      <c r="P19" s="615" t="s">
        <v>18</v>
      </c>
      <c r="Q19" s="616" t="s">
        <v>19</v>
      </c>
      <c r="R19" s="1195"/>
      <c r="S19" s="7"/>
      <c r="T19" s="7"/>
      <c r="U19" s="7"/>
      <c r="V19" s="86"/>
      <c r="W19" s="86"/>
      <c r="X19" s="86"/>
      <c r="Y19" s="86"/>
      <c r="Z19" s="86"/>
      <c r="AA19" s="7"/>
    </row>
    <row r="20" spans="1:92" ht="16.149999999999999" customHeight="1" x14ac:dyDescent="0.25">
      <c r="A20" s="1355" t="s">
        <v>35</v>
      </c>
      <c r="B20" s="1356"/>
      <c r="C20" s="486">
        <f t="shared" ref="C20:C38" si="1">SUM(D20+E20)</f>
        <v>0</v>
      </c>
      <c r="D20" s="487">
        <f t="shared" ref="D20:E38" si="2">SUM(F20+H20+J20+L20+N20+P20)</f>
        <v>0</v>
      </c>
      <c r="E20" s="575">
        <f t="shared" si="2"/>
        <v>0</v>
      </c>
      <c r="F20" s="41"/>
      <c r="G20" s="42"/>
      <c r="H20" s="41"/>
      <c r="I20" s="42"/>
      <c r="J20" s="41"/>
      <c r="K20" s="42"/>
      <c r="L20" s="41"/>
      <c r="M20" s="42"/>
      <c r="N20" s="617"/>
      <c r="O20" s="42"/>
      <c r="P20" s="617"/>
      <c r="Q20" s="91"/>
      <c r="R20" s="618"/>
      <c r="S20" s="93"/>
      <c r="T20" s="45"/>
      <c r="U20" s="45"/>
      <c r="V20" s="45"/>
      <c r="W20" s="45"/>
      <c r="X20" s="45"/>
      <c r="Y20" s="45"/>
      <c r="Z20" s="45"/>
      <c r="AA20" s="45"/>
      <c r="AB20" s="45"/>
      <c r="AC20" s="45"/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</row>
    <row r="21" spans="1:92" ht="16.149999999999999" customHeight="1" x14ac:dyDescent="0.25">
      <c r="A21" s="1365" t="s">
        <v>36</v>
      </c>
      <c r="B21" s="94" t="s">
        <v>22</v>
      </c>
      <c r="C21" s="95">
        <f t="shared" si="1"/>
        <v>0</v>
      </c>
      <c r="D21" s="96">
        <f t="shared" si="2"/>
        <v>0</v>
      </c>
      <c r="E21" s="97">
        <f t="shared" si="2"/>
        <v>0</v>
      </c>
      <c r="F21" s="50"/>
      <c r="G21" s="51"/>
      <c r="H21" s="50"/>
      <c r="I21" s="51"/>
      <c r="J21" s="50"/>
      <c r="K21" s="51"/>
      <c r="L21" s="50"/>
      <c r="M21" s="51"/>
      <c r="N21" s="98"/>
      <c r="O21" s="51"/>
      <c r="P21" s="98"/>
      <c r="Q21" s="99"/>
      <c r="R21" s="100"/>
      <c r="S21" s="101"/>
      <c r="T21" s="7"/>
      <c r="U21" s="7"/>
      <c r="V21" s="86"/>
      <c r="W21" s="86"/>
      <c r="X21" s="86"/>
      <c r="Y21" s="86"/>
      <c r="Z21" s="86"/>
      <c r="AA21" s="7"/>
    </row>
    <row r="22" spans="1:92" ht="16.149999999999999" customHeight="1" x14ac:dyDescent="0.25">
      <c r="A22" s="1198"/>
      <c r="B22" s="519" t="s">
        <v>37</v>
      </c>
      <c r="C22" s="47">
        <f t="shared" si="1"/>
        <v>0</v>
      </c>
      <c r="D22" s="103">
        <f t="shared" si="2"/>
        <v>0</v>
      </c>
      <c r="E22" s="49">
        <f t="shared" si="2"/>
        <v>0</v>
      </c>
      <c r="F22" s="104"/>
      <c r="G22" s="105"/>
      <c r="H22" s="104"/>
      <c r="I22" s="105"/>
      <c r="J22" s="104"/>
      <c r="K22" s="105"/>
      <c r="L22" s="104"/>
      <c r="M22" s="105"/>
      <c r="N22" s="106"/>
      <c r="O22" s="105"/>
      <c r="P22" s="106"/>
      <c r="Q22" s="107"/>
      <c r="R22" s="108"/>
      <c r="S22" s="101"/>
      <c r="T22" s="7"/>
      <c r="U22" s="7"/>
      <c r="V22" s="86"/>
      <c r="W22" s="86"/>
      <c r="X22" s="86"/>
      <c r="Y22" s="86"/>
      <c r="Z22" s="86"/>
      <c r="AA22" s="7"/>
    </row>
    <row r="23" spans="1:92" ht="16.149999999999999" customHeight="1" x14ac:dyDescent="0.25">
      <c r="A23" s="1198"/>
      <c r="B23" s="520" t="s">
        <v>38</v>
      </c>
      <c r="C23" s="110">
        <f t="shared" si="1"/>
        <v>0</v>
      </c>
      <c r="D23" s="111">
        <f t="shared" si="2"/>
        <v>0</v>
      </c>
      <c r="E23" s="112">
        <f t="shared" si="2"/>
        <v>0</v>
      </c>
      <c r="F23" s="104"/>
      <c r="G23" s="105"/>
      <c r="H23" s="104"/>
      <c r="I23" s="105"/>
      <c r="J23" s="104"/>
      <c r="K23" s="105"/>
      <c r="L23" s="104"/>
      <c r="M23" s="105"/>
      <c r="N23" s="106"/>
      <c r="O23" s="105"/>
      <c r="P23" s="106"/>
      <c r="Q23" s="107"/>
      <c r="R23" s="108"/>
      <c r="S23" s="101"/>
      <c r="T23" s="7"/>
      <c r="U23" s="7"/>
      <c r="V23" s="86"/>
      <c r="W23" s="86"/>
      <c r="X23" s="86"/>
      <c r="Y23" s="86"/>
      <c r="Z23" s="86"/>
      <c r="AA23" s="7"/>
    </row>
    <row r="24" spans="1:92" ht="16.149999999999999" customHeight="1" x14ac:dyDescent="0.25">
      <c r="A24" s="1199"/>
      <c r="B24" s="113" t="s">
        <v>39</v>
      </c>
      <c r="C24" s="54">
        <f t="shared" si="1"/>
        <v>0</v>
      </c>
      <c r="D24" s="114">
        <f t="shared" si="2"/>
        <v>0</v>
      </c>
      <c r="E24" s="56">
        <f t="shared" si="2"/>
        <v>0</v>
      </c>
      <c r="F24" s="58"/>
      <c r="G24" s="59"/>
      <c r="H24" s="58"/>
      <c r="I24" s="59"/>
      <c r="J24" s="58"/>
      <c r="K24" s="59"/>
      <c r="L24" s="58"/>
      <c r="M24" s="59"/>
      <c r="N24" s="115"/>
      <c r="O24" s="59"/>
      <c r="P24" s="115"/>
      <c r="Q24" s="116"/>
      <c r="R24" s="117"/>
      <c r="S24" s="101"/>
      <c r="T24" s="7"/>
      <c r="U24" s="7"/>
      <c r="V24" s="7"/>
      <c r="W24" s="7"/>
      <c r="X24" s="86"/>
      <c r="Y24" s="86"/>
      <c r="Z24" s="86"/>
      <c r="AA24" s="86"/>
    </row>
    <row r="25" spans="1:92" ht="16.149999999999999" customHeight="1" x14ac:dyDescent="0.25">
      <c r="A25" s="1365" t="s">
        <v>40</v>
      </c>
      <c r="B25" s="118" t="s">
        <v>41</v>
      </c>
      <c r="C25" s="95">
        <f t="shared" si="1"/>
        <v>0</v>
      </c>
      <c r="D25" s="96">
        <f t="shared" si="2"/>
        <v>0</v>
      </c>
      <c r="E25" s="97">
        <f t="shared" si="2"/>
        <v>0</v>
      </c>
      <c r="F25" s="119"/>
      <c r="G25" s="120"/>
      <c r="H25" s="119"/>
      <c r="I25" s="120"/>
      <c r="J25" s="119"/>
      <c r="K25" s="120"/>
      <c r="L25" s="119"/>
      <c r="M25" s="120"/>
      <c r="N25" s="121"/>
      <c r="O25" s="120"/>
      <c r="P25" s="121"/>
      <c r="Q25" s="122"/>
      <c r="R25" s="123"/>
      <c r="S25" s="101"/>
      <c r="T25" s="7"/>
      <c r="U25" s="7"/>
      <c r="V25" s="7"/>
      <c r="W25" s="7"/>
      <c r="X25" s="86"/>
      <c r="Y25" s="86"/>
      <c r="Z25" s="86"/>
      <c r="AA25" s="86"/>
    </row>
    <row r="26" spans="1:92" ht="16.149999999999999" customHeight="1" x14ac:dyDescent="0.25">
      <c r="A26" s="1198"/>
      <c r="B26" s="124" t="s">
        <v>42</v>
      </c>
      <c r="C26" s="47">
        <f t="shared" si="1"/>
        <v>0</v>
      </c>
      <c r="D26" s="103">
        <f t="shared" si="2"/>
        <v>0</v>
      </c>
      <c r="E26" s="49">
        <f t="shared" si="2"/>
        <v>0</v>
      </c>
      <c r="F26" s="50"/>
      <c r="G26" s="51"/>
      <c r="H26" s="50"/>
      <c r="I26" s="51"/>
      <c r="J26" s="50"/>
      <c r="K26" s="51"/>
      <c r="L26" s="50"/>
      <c r="M26" s="51"/>
      <c r="N26" s="98"/>
      <c r="O26" s="51"/>
      <c r="P26" s="98"/>
      <c r="Q26" s="99"/>
      <c r="R26" s="100"/>
      <c r="S26" s="101"/>
      <c r="T26" s="7"/>
      <c r="U26" s="7"/>
      <c r="V26" s="7"/>
      <c r="W26" s="7"/>
      <c r="X26" s="86"/>
      <c r="Y26" s="86"/>
      <c r="Z26" s="86"/>
      <c r="AA26" s="86"/>
    </row>
    <row r="27" spans="1:92" ht="16.149999999999999" customHeight="1" x14ac:dyDescent="0.25">
      <c r="A27" s="1198"/>
      <c r="B27" s="124" t="s">
        <v>43</v>
      </c>
      <c r="C27" s="47">
        <f t="shared" si="1"/>
        <v>0</v>
      </c>
      <c r="D27" s="103">
        <f t="shared" si="2"/>
        <v>0</v>
      </c>
      <c r="E27" s="49">
        <f t="shared" si="2"/>
        <v>0</v>
      </c>
      <c r="F27" s="50"/>
      <c r="G27" s="51"/>
      <c r="H27" s="50"/>
      <c r="I27" s="51"/>
      <c r="J27" s="50"/>
      <c r="K27" s="51"/>
      <c r="L27" s="50"/>
      <c r="M27" s="51"/>
      <c r="N27" s="98"/>
      <c r="O27" s="51"/>
      <c r="P27" s="98"/>
      <c r="Q27" s="99"/>
      <c r="R27" s="100"/>
      <c r="S27" s="101"/>
      <c r="T27" s="7"/>
      <c r="U27" s="8"/>
      <c r="V27" s="7"/>
      <c r="W27" s="7"/>
      <c r="X27" s="86"/>
      <c r="Y27" s="86"/>
      <c r="Z27" s="86"/>
      <c r="AA27" s="86"/>
    </row>
    <row r="28" spans="1:92" ht="27" customHeight="1" x14ac:dyDescent="0.25">
      <c r="A28" s="1198"/>
      <c r="B28" s="125" t="s">
        <v>44</v>
      </c>
      <c r="C28" s="126">
        <f t="shared" si="1"/>
        <v>0</v>
      </c>
      <c r="D28" s="127">
        <f t="shared" si="2"/>
        <v>0</v>
      </c>
      <c r="E28" s="128">
        <f t="shared" si="2"/>
        <v>0</v>
      </c>
      <c r="F28" s="50"/>
      <c r="G28" s="51"/>
      <c r="H28" s="50"/>
      <c r="I28" s="51"/>
      <c r="J28" s="50"/>
      <c r="K28" s="51"/>
      <c r="L28" s="50"/>
      <c r="M28" s="51"/>
      <c r="N28" s="98"/>
      <c r="O28" s="51"/>
      <c r="P28" s="98"/>
      <c r="Q28" s="99"/>
      <c r="R28" s="100"/>
      <c r="S28" s="101"/>
      <c r="T28" s="7"/>
      <c r="U28" s="8"/>
      <c r="V28" s="7"/>
      <c r="W28" s="7"/>
      <c r="X28" s="86"/>
      <c r="Y28" s="86"/>
      <c r="Z28" s="86"/>
      <c r="AA28" s="86"/>
    </row>
    <row r="29" spans="1:92" ht="27" customHeight="1" x14ac:dyDescent="0.25">
      <c r="A29" s="1198"/>
      <c r="B29" s="125" t="s">
        <v>45</v>
      </c>
      <c r="C29" s="126">
        <f t="shared" si="1"/>
        <v>0</v>
      </c>
      <c r="D29" s="127">
        <f>+F29+H29+J29+L29+N29+P29</f>
        <v>0</v>
      </c>
      <c r="E29" s="128">
        <f>+G29+I29+K29+M29+O29+Q29</f>
        <v>0</v>
      </c>
      <c r="F29" s="50"/>
      <c r="G29" s="51"/>
      <c r="H29" s="50"/>
      <c r="I29" s="51"/>
      <c r="J29" s="50"/>
      <c r="K29" s="51"/>
      <c r="L29" s="50"/>
      <c r="M29" s="51"/>
      <c r="N29" s="98"/>
      <c r="O29" s="51"/>
      <c r="P29" s="98"/>
      <c r="Q29" s="99"/>
      <c r="R29" s="100"/>
      <c r="S29" s="101"/>
      <c r="T29" s="7"/>
      <c r="U29" s="8"/>
      <c r="V29" s="7"/>
      <c r="W29" s="7"/>
      <c r="X29" s="86"/>
      <c r="Y29" s="86"/>
      <c r="Z29" s="86"/>
      <c r="AA29" s="86"/>
    </row>
    <row r="30" spans="1:92" ht="16.149999999999999" customHeight="1" x14ac:dyDescent="0.25">
      <c r="A30" s="1198"/>
      <c r="B30" s="125" t="s">
        <v>46</v>
      </c>
      <c r="C30" s="126">
        <f>SUM(D30:E30)</f>
        <v>0</v>
      </c>
      <c r="D30" s="127">
        <f>+F30+H30+J30+L30+N30+P30</f>
        <v>0</v>
      </c>
      <c r="E30" s="128">
        <f>+G30+I30+K30+M30+O30+Q30</f>
        <v>0</v>
      </c>
      <c r="F30" s="50"/>
      <c r="G30" s="51"/>
      <c r="H30" s="50"/>
      <c r="I30" s="51"/>
      <c r="J30" s="50"/>
      <c r="K30" s="51"/>
      <c r="L30" s="50"/>
      <c r="M30" s="51"/>
      <c r="N30" s="98"/>
      <c r="O30" s="51"/>
      <c r="P30" s="98"/>
      <c r="Q30" s="99"/>
      <c r="R30" s="100"/>
      <c r="S30" s="101"/>
      <c r="T30" s="7"/>
      <c r="U30" s="8"/>
      <c r="V30" s="7"/>
      <c r="W30" s="7"/>
      <c r="X30" s="86"/>
      <c r="Y30" s="86"/>
      <c r="Z30" s="86"/>
      <c r="AA30" s="86"/>
    </row>
    <row r="31" spans="1:92" ht="16.149999999999999" customHeight="1" x14ac:dyDescent="0.25">
      <c r="A31" s="1198"/>
      <c r="B31" s="519" t="s">
        <v>37</v>
      </c>
      <c r="C31" s="126">
        <f t="shared" ref="C31" si="3">SUM(D31:E31)</f>
        <v>0</v>
      </c>
      <c r="D31" s="103">
        <f>SUM(F31+H31+J31+L31+N31+P31)</f>
        <v>0</v>
      </c>
      <c r="E31" s="49">
        <f t="shared" si="2"/>
        <v>0</v>
      </c>
      <c r="F31" s="50"/>
      <c r="G31" s="51"/>
      <c r="H31" s="50"/>
      <c r="I31" s="51"/>
      <c r="J31" s="50"/>
      <c r="K31" s="51"/>
      <c r="L31" s="50"/>
      <c r="M31" s="51"/>
      <c r="N31" s="98"/>
      <c r="O31" s="51"/>
      <c r="P31" s="98"/>
      <c r="Q31" s="99"/>
      <c r="R31" s="100"/>
      <c r="S31" s="101"/>
      <c r="T31" s="7"/>
      <c r="U31" s="8"/>
      <c r="V31" s="7"/>
      <c r="W31" s="7"/>
      <c r="X31" s="86"/>
      <c r="Y31" s="86"/>
      <c r="Z31" s="86"/>
      <c r="AA31" s="86"/>
    </row>
    <row r="32" spans="1:92" ht="16.149999999999999" customHeight="1" x14ac:dyDescent="0.25">
      <c r="A32" s="1198"/>
      <c r="B32" s="516" t="s">
        <v>38</v>
      </c>
      <c r="C32" s="47">
        <f t="shared" si="1"/>
        <v>0</v>
      </c>
      <c r="D32" s="103">
        <f t="shared" si="2"/>
        <v>0</v>
      </c>
      <c r="E32" s="49">
        <f t="shared" si="2"/>
        <v>0</v>
      </c>
      <c r="F32" s="104"/>
      <c r="G32" s="105"/>
      <c r="H32" s="104"/>
      <c r="I32" s="105"/>
      <c r="J32" s="104"/>
      <c r="K32" s="105"/>
      <c r="L32" s="104"/>
      <c r="M32" s="105"/>
      <c r="N32" s="106"/>
      <c r="O32" s="105"/>
      <c r="P32" s="106"/>
      <c r="Q32" s="107"/>
      <c r="R32" s="108"/>
      <c r="S32" s="101"/>
      <c r="T32" s="7"/>
      <c r="U32" s="8"/>
      <c r="V32" s="7"/>
      <c r="W32" s="7"/>
      <c r="X32" s="86"/>
      <c r="Y32" s="86"/>
      <c r="Z32" s="86"/>
      <c r="AA32" s="86"/>
    </row>
    <row r="33" spans="1:130" ht="16.149999999999999" customHeight="1" thickBot="1" x14ac:dyDescent="0.3">
      <c r="A33" s="1198"/>
      <c r="B33" s="130" t="s">
        <v>39</v>
      </c>
      <c r="C33" s="131">
        <f t="shared" si="1"/>
        <v>0</v>
      </c>
      <c r="D33" s="132">
        <f t="shared" si="2"/>
        <v>0</v>
      </c>
      <c r="E33" s="133">
        <f t="shared" si="2"/>
        <v>0</v>
      </c>
      <c r="F33" s="134"/>
      <c r="G33" s="135"/>
      <c r="H33" s="134"/>
      <c r="I33" s="135"/>
      <c r="J33" s="134"/>
      <c r="K33" s="135"/>
      <c r="L33" s="134"/>
      <c r="M33" s="135"/>
      <c r="N33" s="136"/>
      <c r="O33" s="135"/>
      <c r="P33" s="136"/>
      <c r="Q33" s="137"/>
      <c r="R33" s="138"/>
      <c r="S33" s="101"/>
      <c r="T33" s="7"/>
      <c r="U33" s="8"/>
      <c r="V33" s="7"/>
      <c r="W33" s="7"/>
      <c r="X33" s="86"/>
      <c r="Y33" s="86"/>
      <c r="Z33" s="86"/>
      <c r="AA33" s="86"/>
    </row>
    <row r="34" spans="1:130" ht="16.149999999999999" customHeight="1" thickTop="1" x14ac:dyDescent="0.25">
      <c r="A34" s="1200" t="s">
        <v>47</v>
      </c>
      <c r="B34" s="139" t="s">
        <v>38</v>
      </c>
      <c r="C34" s="140">
        <f t="shared" si="1"/>
        <v>0</v>
      </c>
      <c r="D34" s="141">
        <f t="shared" si="2"/>
        <v>0</v>
      </c>
      <c r="E34" s="142">
        <f t="shared" si="2"/>
        <v>0</v>
      </c>
      <c r="F34" s="143"/>
      <c r="G34" s="144"/>
      <c r="H34" s="143"/>
      <c r="I34" s="144"/>
      <c r="J34" s="143"/>
      <c r="K34" s="144"/>
      <c r="L34" s="143"/>
      <c r="M34" s="144"/>
      <c r="N34" s="143"/>
      <c r="O34" s="144"/>
      <c r="P34" s="145"/>
      <c r="Q34" s="146"/>
      <c r="R34" s="147"/>
      <c r="S34" s="101"/>
      <c r="T34" s="7"/>
      <c r="U34" s="7"/>
      <c r="V34" s="7"/>
      <c r="W34" s="7"/>
      <c r="X34" s="86"/>
      <c r="Y34" s="86"/>
      <c r="Z34" s="86"/>
      <c r="AA34" s="86"/>
    </row>
    <row r="35" spans="1:130" ht="16.149999999999999" customHeight="1" x14ac:dyDescent="0.25">
      <c r="A35" s="1201"/>
      <c r="B35" s="130" t="s">
        <v>39</v>
      </c>
      <c r="C35" s="131">
        <f t="shared" si="1"/>
        <v>0</v>
      </c>
      <c r="D35" s="132">
        <f t="shared" si="2"/>
        <v>0</v>
      </c>
      <c r="E35" s="133">
        <f t="shared" si="2"/>
        <v>0</v>
      </c>
      <c r="F35" s="134"/>
      <c r="G35" s="135"/>
      <c r="H35" s="134"/>
      <c r="I35" s="135"/>
      <c r="J35" s="134"/>
      <c r="K35" s="135"/>
      <c r="L35" s="134"/>
      <c r="M35" s="135"/>
      <c r="N35" s="134"/>
      <c r="O35" s="135"/>
      <c r="P35" s="136"/>
      <c r="Q35" s="137"/>
      <c r="R35" s="138"/>
      <c r="S35" s="101"/>
      <c r="T35" s="7"/>
      <c r="U35" s="7"/>
      <c r="V35" s="7"/>
      <c r="W35" s="7"/>
      <c r="X35" s="86"/>
      <c r="Y35" s="86"/>
      <c r="Z35" s="86"/>
      <c r="AA35" s="86"/>
    </row>
    <row r="36" spans="1:130" ht="16.149999999999999" customHeight="1" x14ac:dyDescent="0.25">
      <c r="A36" s="1365" t="s">
        <v>48</v>
      </c>
      <c r="B36" s="491" t="s">
        <v>49</v>
      </c>
      <c r="C36" s="486">
        <f t="shared" si="1"/>
        <v>0</v>
      </c>
      <c r="D36" s="487">
        <f t="shared" si="2"/>
        <v>0</v>
      </c>
      <c r="E36" s="97">
        <f t="shared" si="2"/>
        <v>0</v>
      </c>
      <c r="F36" s="119"/>
      <c r="G36" s="120"/>
      <c r="H36" s="119"/>
      <c r="I36" s="120"/>
      <c r="J36" s="119"/>
      <c r="K36" s="120"/>
      <c r="L36" s="119"/>
      <c r="M36" s="120"/>
      <c r="N36" s="119"/>
      <c r="O36" s="120"/>
      <c r="P36" s="121"/>
      <c r="Q36" s="122"/>
      <c r="R36" s="123"/>
      <c r="S36" s="101"/>
      <c r="T36" s="7"/>
      <c r="U36" s="7"/>
      <c r="V36" s="7"/>
      <c r="W36" s="7"/>
      <c r="X36" s="86"/>
      <c r="Y36" s="86"/>
      <c r="Z36" s="86"/>
      <c r="AA36" s="86"/>
    </row>
    <row r="37" spans="1:130" ht="16.149999999999999" customHeight="1" x14ac:dyDescent="0.25">
      <c r="A37" s="1198"/>
      <c r="B37" s="520" t="s">
        <v>38</v>
      </c>
      <c r="C37" s="110">
        <f t="shared" si="1"/>
        <v>0</v>
      </c>
      <c r="D37" s="111">
        <f t="shared" si="2"/>
        <v>0</v>
      </c>
      <c r="E37" s="112">
        <f t="shared" si="2"/>
        <v>0</v>
      </c>
      <c r="F37" s="104"/>
      <c r="G37" s="105"/>
      <c r="H37" s="104"/>
      <c r="I37" s="105"/>
      <c r="J37" s="104"/>
      <c r="K37" s="105"/>
      <c r="L37" s="104"/>
      <c r="M37" s="105"/>
      <c r="N37" s="104"/>
      <c r="O37" s="105"/>
      <c r="P37" s="106"/>
      <c r="Q37" s="107"/>
      <c r="R37" s="108"/>
      <c r="S37" s="101"/>
      <c r="T37" s="7"/>
      <c r="U37" s="7"/>
      <c r="V37" s="7"/>
      <c r="W37" s="7"/>
      <c r="X37" s="86"/>
      <c r="Y37" s="86"/>
      <c r="Z37" s="86"/>
      <c r="AA37" s="86"/>
    </row>
    <row r="38" spans="1:130" ht="16.149999999999999" customHeight="1" x14ac:dyDescent="0.25">
      <c r="A38" s="1199"/>
      <c r="B38" s="113" t="s">
        <v>39</v>
      </c>
      <c r="C38" s="54">
        <f t="shared" si="1"/>
        <v>0</v>
      </c>
      <c r="D38" s="114">
        <f t="shared" si="2"/>
        <v>0</v>
      </c>
      <c r="E38" s="56">
        <f t="shared" si="2"/>
        <v>0</v>
      </c>
      <c r="F38" s="58"/>
      <c r="G38" s="59"/>
      <c r="H38" s="58"/>
      <c r="I38" s="59"/>
      <c r="J38" s="58"/>
      <c r="K38" s="59"/>
      <c r="L38" s="58"/>
      <c r="M38" s="59"/>
      <c r="N38" s="58"/>
      <c r="O38" s="59"/>
      <c r="P38" s="115"/>
      <c r="Q38" s="116"/>
      <c r="R38" s="117"/>
      <c r="S38" s="101"/>
      <c r="T38" s="7"/>
      <c r="U38" s="7"/>
      <c r="V38" s="7"/>
      <c r="W38" s="7"/>
      <c r="X38" s="7"/>
      <c r="Y38" s="7"/>
      <c r="Z38" s="7"/>
      <c r="AA38" s="7"/>
    </row>
    <row r="39" spans="1:130" ht="31.15" customHeight="1" x14ac:dyDescent="0.25">
      <c r="A39" s="492" t="s">
        <v>50</v>
      </c>
      <c r="B39" s="492"/>
      <c r="C39" s="492"/>
      <c r="D39" s="492"/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7"/>
      <c r="S39" s="7"/>
      <c r="T39" s="7"/>
      <c r="U39" s="7"/>
      <c r="V39" s="7"/>
      <c r="W39" s="7"/>
      <c r="X39" s="7"/>
      <c r="Y39" s="7"/>
      <c r="Z39" s="7"/>
      <c r="AA39" s="7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</row>
    <row r="40" spans="1:130" ht="16.149999999999999" customHeight="1" x14ac:dyDescent="0.25">
      <c r="A40" s="1358" t="s">
        <v>51</v>
      </c>
      <c r="B40" s="1357"/>
      <c r="C40" s="1358" t="s">
        <v>27</v>
      </c>
      <c r="D40" s="1359"/>
      <c r="E40" s="1357"/>
      <c r="F40" s="1381" t="s">
        <v>28</v>
      </c>
      <c r="G40" s="1368"/>
      <c r="H40" s="1368"/>
      <c r="I40" s="1368"/>
      <c r="J40" s="1368"/>
      <c r="K40" s="1368"/>
      <c r="L40" s="1368"/>
      <c r="M40" s="1368"/>
      <c r="N40" s="1368"/>
      <c r="O40" s="1368"/>
      <c r="P40" s="1368"/>
      <c r="Q40" s="1382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130" ht="16.149999999999999" customHeight="1" x14ac:dyDescent="0.25">
      <c r="A41" s="1201"/>
      <c r="B41" s="1205"/>
      <c r="C41" s="1190"/>
      <c r="D41" s="1191"/>
      <c r="E41" s="1185"/>
      <c r="F41" s="1355" t="s">
        <v>30</v>
      </c>
      <c r="G41" s="1356"/>
      <c r="H41" s="1355" t="s">
        <v>31</v>
      </c>
      <c r="I41" s="1356"/>
      <c r="J41" s="1355" t="s">
        <v>15</v>
      </c>
      <c r="K41" s="1356"/>
      <c r="L41" s="1355" t="s">
        <v>32</v>
      </c>
      <c r="M41" s="1356"/>
      <c r="N41" s="1355" t="s">
        <v>33</v>
      </c>
      <c r="O41" s="1356"/>
      <c r="P41" s="1355" t="s">
        <v>34</v>
      </c>
      <c r="Q41" s="1356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130" ht="16.149999999999999" customHeight="1" x14ac:dyDescent="0.25">
      <c r="A42" s="1190"/>
      <c r="B42" s="1185"/>
      <c r="C42" s="485" t="s">
        <v>17</v>
      </c>
      <c r="D42" s="83" t="s">
        <v>18</v>
      </c>
      <c r="E42" s="514" t="s">
        <v>19</v>
      </c>
      <c r="F42" s="531" t="s">
        <v>18</v>
      </c>
      <c r="G42" s="532" t="s">
        <v>19</v>
      </c>
      <c r="H42" s="531" t="s">
        <v>18</v>
      </c>
      <c r="I42" s="532" t="s">
        <v>19</v>
      </c>
      <c r="J42" s="531" t="s">
        <v>18</v>
      </c>
      <c r="K42" s="532" t="s">
        <v>19</v>
      </c>
      <c r="L42" s="531" t="s">
        <v>18</v>
      </c>
      <c r="M42" s="532" t="s">
        <v>19</v>
      </c>
      <c r="N42" s="531" t="s">
        <v>18</v>
      </c>
      <c r="O42" s="532" t="s">
        <v>19</v>
      </c>
      <c r="P42" s="531" t="s">
        <v>18</v>
      </c>
      <c r="Q42" s="532" t="s">
        <v>19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149999999999999" customHeight="1" x14ac:dyDescent="0.25">
      <c r="A43" s="1213" t="s">
        <v>37</v>
      </c>
      <c r="B43" s="1214"/>
      <c r="C43" s="153">
        <f>SUM(D43+E43)</f>
        <v>0</v>
      </c>
      <c r="D43" s="154">
        <f t="shared" ref="D43:E45" si="4">SUM(F43+H43+J43+L43+N43+P43)</f>
        <v>0</v>
      </c>
      <c r="E43" s="155">
        <f t="shared" si="4"/>
        <v>0</v>
      </c>
      <c r="F43" s="119"/>
      <c r="G43" s="123"/>
      <c r="H43" s="119"/>
      <c r="I43" s="123"/>
      <c r="J43" s="119"/>
      <c r="K43" s="120"/>
      <c r="L43" s="119"/>
      <c r="M43" s="120"/>
      <c r="N43" s="121"/>
      <c r="O43" s="120"/>
      <c r="P43" s="121"/>
      <c r="Q43" s="120"/>
      <c r="R43" s="156" t="str">
        <f t="shared" ref="R43:R46" si="5">CA43</f>
        <v/>
      </c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CA43" s="10" t="str">
        <f>IF(C43&lt;&gt;[3]A05!C55,"* Niños derivados deben ser iguales al ingreso de niños(as) Normal con Rezago a salas de estimulación REM A05 sección F. ","")</f>
        <v/>
      </c>
    </row>
    <row r="44" spans="1:130" ht="16.149999999999999" customHeight="1" x14ac:dyDescent="0.25">
      <c r="A44" s="1215" t="s">
        <v>38</v>
      </c>
      <c r="B44" s="1216"/>
      <c r="C44" s="157">
        <f>SUM(D44+E44)</f>
        <v>0</v>
      </c>
      <c r="D44" s="158">
        <f t="shared" si="4"/>
        <v>0</v>
      </c>
      <c r="E44" s="159">
        <f t="shared" si="4"/>
        <v>0</v>
      </c>
      <c r="F44" s="104"/>
      <c r="G44" s="100"/>
      <c r="H44" s="50"/>
      <c r="I44" s="100"/>
      <c r="J44" s="50"/>
      <c r="K44" s="51"/>
      <c r="L44" s="50"/>
      <c r="M44" s="51"/>
      <c r="N44" s="98"/>
      <c r="O44" s="51"/>
      <c r="P44" s="98"/>
      <c r="Q44" s="51"/>
      <c r="R44" s="156" t="str">
        <f t="shared" si="5"/>
        <v/>
      </c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CA44" s="10" t="str">
        <f>IF(C44&lt;&gt;[3]A05!C56,"* Niños derivados deben ser iguales al ingreso de niños(as) con Riesgo a salas de estimulación REM A05 sección F. ","")</f>
        <v/>
      </c>
    </row>
    <row r="45" spans="1:130" ht="16.149999999999999" customHeight="1" x14ac:dyDescent="0.25">
      <c r="A45" s="1217" t="s">
        <v>39</v>
      </c>
      <c r="B45" s="1218"/>
      <c r="C45" s="160">
        <f>SUM(D45+E45)</f>
        <v>0</v>
      </c>
      <c r="D45" s="161">
        <f t="shared" si="4"/>
        <v>0</v>
      </c>
      <c r="E45" s="162">
        <f t="shared" si="4"/>
        <v>0</v>
      </c>
      <c r="F45" s="134"/>
      <c r="G45" s="138"/>
      <c r="H45" s="58"/>
      <c r="I45" s="117"/>
      <c r="J45" s="58"/>
      <c r="K45" s="59"/>
      <c r="L45" s="58"/>
      <c r="M45" s="59"/>
      <c r="N45" s="115"/>
      <c r="O45" s="59"/>
      <c r="P45" s="115"/>
      <c r="Q45" s="59"/>
      <c r="R45" s="156" t="str">
        <f t="shared" si="5"/>
        <v/>
      </c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CA45" s="10" t="str">
        <f>IF(C45&lt;&gt;[3]A05!C57,"* Niños derivados deben ser iguales al ingreso de niños(as) con Retraso a salas de estimulación REM A05 sección F. ","")</f>
        <v/>
      </c>
    </row>
    <row r="46" spans="1:130" ht="16.149999999999999" customHeight="1" x14ac:dyDescent="0.25">
      <c r="A46" s="1377" t="s">
        <v>52</v>
      </c>
      <c r="B46" s="1378"/>
      <c r="C46" s="163">
        <f>SUM(D46:E46)</f>
        <v>0</v>
      </c>
      <c r="D46" s="164">
        <f>SUM(F46+H46+J46+L46+N46+P46)</f>
        <v>0</v>
      </c>
      <c r="E46" s="577">
        <f>SUM(G46+I46+K46+M46+O46+Q46)</f>
        <v>0</v>
      </c>
      <c r="F46" s="41"/>
      <c r="G46" s="618"/>
      <c r="H46" s="41"/>
      <c r="I46" s="618"/>
      <c r="J46" s="41"/>
      <c r="K46" s="42"/>
      <c r="L46" s="41"/>
      <c r="M46" s="42"/>
      <c r="N46" s="617"/>
      <c r="O46" s="42"/>
      <c r="P46" s="617"/>
      <c r="Q46" s="42"/>
      <c r="R46" s="156" t="str">
        <f t="shared" si="5"/>
        <v/>
      </c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CA46" s="10" t="str">
        <f>IF(C46&lt;&gt;[3]A05!C59,"* Niños derivados deben ser iguales al ingreso de niños(as) con Otras Vulnerabilidad a salas de estimulación REM A05 sección F. ","")</f>
        <v/>
      </c>
    </row>
    <row r="47" spans="1:130" ht="31.15" customHeight="1" x14ac:dyDescent="0.25">
      <c r="A47" s="18" t="s">
        <v>53</v>
      </c>
      <c r="B47" s="19"/>
      <c r="C47" s="19"/>
      <c r="D47" s="19"/>
      <c r="E47" s="19"/>
      <c r="F47" s="19"/>
      <c r="G47" s="19"/>
      <c r="H47" s="19"/>
      <c r="I47" s="19"/>
      <c r="J47" s="166"/>
      <c r="K47" s="166"/>
      <c r="L47" s="166"/>
      <c r="M47" s="166"/>
      <c r="N47" s="166"/>
      <c r="O47" s="166"/>
      <c r="P47" s="166"/>
      <c r="Q47" s="166"/>
      <c r="R47" s="86"/>
      <c r="S47" s="86"/>
      <c r="T47" s="86"/>
      <c r="U47" s="86"/>
      <c r="V47" s="86"/>
      <c r="W47" s="86"/>
      <c r="X47" s="86"/>
      <c r="Y47" s="86"/>
      <c r="Z47" s="86"/>
      <c r="AA47" s="86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</row>
    <row r="48" spans="1:130" ht="16.149999999999999" customHeight="1" x14ac:dyDescent="0.25">
      <c r="A48" s="1425" t="s">
        <v>21</v>
      </c>
      <c r="B48" s="1376"/>
      <c r="C48" s="1358" t="s">
        <v>5</v>
      </c>
      <c r="D48" s="1359"/>
      <c r="E48" s="1357"/>
      <c r="F48" s="1183" t="s">
        <v>28</v>
      </c>
      <c r="G48" s="1183"/>
      <c r="H48" s="1183"/>
      <c r="I48" s="1183"/>
      <c r="J48" s="166"/>
      <c r="K48" s="166"/>
      <c r="L48" s="166"/>
      <c r="M48" s="166"/>
      <c r="N48" s="166"/>
      <c r="O48" s="166"/>
      <c r="P48" s="166"/>
      <c r="Q48" s="166"/>
      <c r="R48" s="86"/>
      <c r="S48" s="86"/>
      <c r="T48" s="86"/>
      <c r="U48" s="86"/>
      <c r="V48" s="86"/>
      <c r="W48" s="86"/>
      <c r="X48" s="86"/>
      <c r="Y48" s="86"/>
      <c r="Z48" s="86"/>
      <c r="AA48" s="86"/>
    </row>
    <row r="49" spans="1:130" ht="16.149999999999999" customHeight="1" x14ac:dyDescent="0.25">
      <c r="A49" s="1223"/>
      <c r="B49" s="1224"/>
      <c r="C49" s="1190"/>
      <c r="D49" s="1191"/>
      <c r="E49" s="1185"/>
      <c r="F49" s="1355" t="s">
        <v>8</v>
      </c>
      <c r="G49" s="1356"/>
      <c r="H49" s="1355" t="s">
        <v>9</v>
      </c>
      <c r="I49" s="1356"/>
      <c r="J49" s="166"/>
      <c r="K49" s="166"/>
      <c r="L49" s="166"/>
      <c r="M49" s="166"/>
      <c r="N49" s="166"/>
      <c r="O49" s="166"/>
      <c r="P49" s="166"/>
      <c r="Q49" s="166"/>
      <c r="R49" s="86"/>
      <c r="S49" s="86"/>
      <c r="T49" s="86"/>
      <c r="U49" s="86"/>
      <c r="V49" s="86"/>
      <c r="W49" s="86"/>
      <c r="X49" s="86"/>
      <c r="Y49" s="86"/>
      <c r="Z49" s="86"/>
      <c r="AA49" s="86"/>
    </row>
    <row r="50" spans="1:130" ht="16.149999999999999" customHeight="1" x14ac:dyDescent="0.25">
      <c r="A50" s="1225"/>
      <c r="B50" s="1226"/>
      <c r="C50" s="485" t="s">
        <v>17</v>
      </c>
      <c r="D50" s="83" t="s">
        <v>18</v>
      </c>
      <c r="E50" s="514" t="s">
        <v>19</v>
      </c>
      <c r="F50" s="30" t="s">
        <v>18</v>
      </c>
      <c r="G50" s="559" t="s">
        <v>19</v>
      </c>
      <c r="H50" s="30" t="s">
        <v>18</v>
      </c>
      <c r="I50" s="559" t="s">
        <v>19</v>
      </c>
      <c r="J50" s="166"/>
      <c r="K50" s="166"/>
      <c r="L50" s="166"/>
      <c r="M50" s="166"/>
      <c r="N50" s="166"/>
      <c r="O50" s="166"/>
      <c r="P50" s="166"/>
      <c r="Q50" s="16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1:130" ht="16.149999999999999" customHeight="1" x14ac:dyDescent="0.25">
      <c r="A51" s="1423" t="s">
        <v>54</v>
      </c>
      <c r="B51" s="1424"/>
      <c r="C51" s="167">
        <f>SUM(D51+E51)</f>
        <v>0</v>
      </c>
      <c r="D51" s="168">
        <f t="shared" ref="D51:E54" si="6">SUM(F51+H51)</f>
        <v>0</v>
      </c>
      <c r="E51" s="575">
        <f t="shared" si="6"/>
        <v>0</v>
      </c>
      <c r="F51" s="169">
        <f>SUM(F52:F54)</f>
        <v>0</v>
      </c>
      <c r="G51" s="577">
        <f>SUM(G52:G54)</f>
        <v>0</v>
      </c>
      <c r="H51" s="578">
        <f>SUM(H52:H54)</f>
        <v>0</v>
      </c>
      <c r="I51" s="171">
        <f>SUM(I52:I54)</f>
        <v>0</v>
      </c>
      <c r="J51" s="172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86"/>
      <c r="AA51" s="86"/>
    </row>
    <row r="52" spans="1:130" ht="16.149999999999999" customHeight="1" x14ac:dyDescent="0.25">
      <c r="A52" s="1209" t="s">
        <v>22</v>
      </c>
      <c r="B52" s="1210"/>
      <c r="C52" s="173">
        <f>SUM(D52+E52)</f>
        <v>0</v>
      </c>
      <c r="D52" s="174">
        <f t="shared" si="6"/>
        <v>0</v>
      </c>
      <c r="E52" s="49">
        <f t="shared" si="6"/>
        <v>0</v>
      </c>
      <c r="F52" s="50"/>
      <c r="G52" s="100"/>
      <c r="H52" s="98"/>
      <c r="I52" s="51"/>
      <c r="J52" s="172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86"/>
      <c r="AA52" s="86"/>
    </row>
    <row r="53" spans="1:130" ht="16.149999999999999" customHeight="1" x14ac:dyDescent="0.25">
      <c r="A53" s="1211" t="s">
        <v>55</v>
      </c>
      <c r="B53" s="1212"/>
      <c r="C53" s="110">
        <f>SUM(D53+E53)</f>
        <v>0</v>
      </c>
      <c r="D53" s="111">
        <f t="shared" si="6"/>
        <v>0</v>
      </c>
      <c r="E53" s="112">
        <f t="shared" si="6"/>
        <v>0</v>
      </c>
      <c r="F53" s="104"/>
      <c r="G53" s="108"/>
      <c r="H53" s="106"/>
      <c r="I53" s="105"/>
      <c r="J53" s="172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86"/>
      <c r="AA53" s="86"/>
    </row>
    <row r="54" spans="1:130" ht="16.149999999999999" customHeight="1" x14ac:dyDescent="0.25">
      <c r="A54" s="1227" t="s">
        <v>56</v>
      </c>
      <c r="B54" s="1228"/>
      <c r="C54" s="54">
        <f>SUM(D54+E54)</f>
        <v>0</v>
      </c>
      <c r="D54" s="114">
        <f t="shared" si="6"/>
        <v>0</v>
      </c>
      <c r="E54" s="56">
        <f t="shared" si="6"/>
        <v>0</v>
      </c>
      <c r="F54" s="58"/>
      <c r="G54" s="117"/>
      <c r="H54" s="115"/>
      <c r="I54" s="59"/>
      <c r="J54" s="172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86"/>
      <c r="AA54" s="86"/>
    </row>
    <row r="55" spans="1:130" ht="31.15" customHeight="1" x14ac:dyDescent="0.25">
      <c r="A55" s="18" t="s">
        <v>57</v>
      </c>
      <c r="B55" s="19"/>
      <c r="C55" s="19"/>
      <c r="D55" s="19"/>
      <c r="E55" s="19"/>
      <c r="F55" s="19"/>
      <c r="G55" s="19"/>
      <c r="H55" s="19"/>
      <c r="I55" s="19"/>
      <c r="J55" s="20"/>
      <c r="K55" s="20"/>
      <c r="L55" s="175"/>
      <c r="M55" s="166"/>
      <c r="N55" s="166"/>
      <c r="O55" s="16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</row>
    <row r="56" spans="1:130" ht="16.149999999999999" customHeight="1" x14ac:dyDescent="0.25">
      <c r="A56" s="1358" t="s">
        <v>58</v>
      </c>
      <c r="B56" s="1359"/>
      <c r="C56" s="1358" t="s">
        <v>59</v>
      </c>
      <c r="D56" s="1359"/>
      <c r="E56" s="1357"/>
      <c r="F56" s="1361" t="s">
        <v>60</v>
      </c>
      <c r="G56" s="1361"/>
      <c r="H56" s="1361"/>
      <c r="I56" s="1361"/>
      <c r="J56" s="1361"/>
      <c r="K56" s="1361"/>
      <c r="L56" s="1361"/>
      <c r="M56" s="1361"/>
      <c r="N56" s="1361"/>
      <c r="O56" s="135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</row>
    <row r="57" spans="1:130" ht="16.149999999999999" customHeight="1" x14ac:dyDescent="0.25">
      <c r="A57" s="1201"/>
      <c r="B57" s="1229"/>
      <c r="C57" s="1190"/>
      <c r="D57" s="1191"/>
      <c r="E57" s="1185"/>
      <c r="F57" s="1361" t="s">
        <v>61</v>
      </c>
      <c r="G57" s="1356"/>
      <c r="H57" s="1361" t="s">
        <v>62</v>
      </c>
      <c r="I57" s="1356"/>
      <c r="J57" s="1361" t="s">
        <v>63</v>
      </c>
      <c r="K57" s="1361"/>
      <c r="L57" s="1355" t="s">
        <v>64</v>
      </c>
      <c r="M57" s="1356"/>
      <c r="N57" s="1355" t="s">
        <v>65</v>
      </c>
      <c r="O57" s="135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</row>
    <row r="58" spans="1:130" ht="16.149999999999999" customHeight="1" x14ac:dyDescent="0.25">
      <c r="A58" s="1190"/>
      <c r="B58" s="1191"/>
      <c r="C58" s="30" t="s">
        <v>17</v>
      </c>
      <c r="D58" s="83" t="s">
        <v>18</v>
      </c>
      <c r="E58" s="559" t="s">
        <v>19</v>
      </c>
      <c r="F58" s="30" t="s">
        <v>18</v>
      </c>
      <c r="G58" s="559" t="s">
        <v>19</v>
      </c>
      <c r="H58" s="30" t="s">
        <v>18</v>
      </c>
      <c r="I58" s="559" t="s">
        <v>19</v>
      </c>
      <c r="J58" s="30" t="s">
        <v>18</v>
      </c>
      <c r="K58" s="539" t="s">
        <v>19</v>
      </c>
      <c r="L58" s="30" t="s">
        <v>18</v>
      </c>
      <c r="M58" s="559" t="s">
        <v>19</v>
      </c>
      <c r="N58" s="30" t="s">
        <v>18</v>
      </c>
      <c r="O58" s="559" t="s">
        <v>19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496"/>
      <c r="AB58" s="497"/>
    </row>
    <row r="59" spans="1:130" ht="16.149999999999999" customHeight="1" x14ac:dyDescent="0.25">
      <c r="A59" s="1377" t="s">
        <v>66</v>
      </c>
      <c r="B59" s="1378"/>
      <c r="C59" s="167">
        <f>SUM(D59+E59)</f>
        <v>0</v>
      </c>
      <c r="D59" s="168">
        <f>SUM(F59+H59+J59+L59+N59)</f>
        <v>0</v>
      </c>
      <c r="E59" s="575">
        <f>SUM(G59+I59+K59+M59+O59)</f>
        <v>0</v>
      </c>
      <c r="F59" s="565"/>
      <c r="G59" s="42"/>
      <c r="H59" s="565"/>
      <c r="I59" s="42"/>
      <c r="J59" s="565"/>
      <c r="K59" s="179"/>
      <c r="L59" s="41"/>
      <c r="M59" s="42"/>
      <c r="N59" s="41"/>
      <c r="O59" s="42"/>
      <c r="P59" s="44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97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149999999999999" customHeight="1" x14ac:dyDescent="0.25">
      <c r="A60" s="1234" t="s">
        <v>67</v>
      </c>
      <c r="B60" s="1234"/>
      <c r="C60" s="47">
        <f>SUM(D60+E60)</f>
        <v>0</v>
      </c>
      <c r="D60" s="180">
        <f t="shared" ref="D60:E62" si="7">SUM(F60+H60+J60)</f>
        <v>0</v>
      </c>
      <c r="E60" s="181">
        <f t="shared" si="7"/>
        <v>0</v>
      </c>
      <c r="F60" s="50"/>
      <c r="G60" s="51"/>
      <c r="H60" s="52"/>
      <c r="I60" s="51"/>
      <c r="J60" s="52"/>
      <c r="K60" s="182"/>
      <c r="L60" s="183"/>
      <c r="M60" s="184"/>
      <c r="N60" s="183"/>
      <c r="O60" s="184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496"/>
      <c r="AB60" s="497"/>
    </row>
    <row r="61" spans="1:130" ht="16.149999999999999" customHeight="1" x14ac:dyDescent="0.25">
      <c r="A61" s="1235" t="s">
        <v>68</v>
      </c>
      <c r="B61" s="1212"/>
      <c r="C61" s="185">
        <f>SUM(D61+E61)</f>
        <v>0</v>
      </c>
      <c r="D61" s="132">
        <f t="shared" si="7"/>
        <v>0</v>
      </c>
      <c r="E61" s="186">
        <f t="shared" si="7"/>
        <v>0</v>
      </c>
      <c r="F61" s="106"/>
      <c r="G61" s="105"/>
      <c r="H61" s="187"/>
      <c r="I61" s="105"/>
      <c r="J61" s="187"/>
      <c r="K61" s="188"/>
      <c r="L61" s="189"/>
      <c r="M61" s="190"/>
      <c r="N61" s="191"/>
      <c r="O61" s="192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496"/>
      <c r="AB61" s="497"/>
    </row>
    <row r="62" spans="1:130" ht="16.149999999999999" customHeight="1" x14ac:dyDescent="0.25">
      <c r="A62" s="1236" t="s">
        <v>69</v>
      </c>
      <c r="B62" s="1236"/>
      <c r="C62" s="47">
        <f>SUM(D62+E62)</f>
        <v>0</v>
      </c>
      <c r="D62" s="111">
        <f t="shared" si="7"/>
        <v>0</v>
      </c>
      <c r="E62" s="181">
        <f t="shared" si="7"/>
        <v>0</v>
      </c>
      <c r="F62" s="193"/>
      <c r="G62" s="194"/>
      <c r="H62" s="195"/>
      <c r="I62" s="194"/>
      <c r="J62" s="195"/>
      <c r="K62" s="196"/>
      <c r="L62" s="189"/>
      <c r="M62" s="190"/>
      <c r="N62" s="191"/>
      <c r="O62" s="192"/>
      <c r="P62" s="81"/>
      <c r="Q62" s="197"/>
      <c r="R62" s="197"/>
      <c r="S62" s="197"/>
      <c r="T62" s="197"/>
      <c r="U62" s="7"/>
      <c r="V62" s="7"/>
      <c r="W62" s="7"/>
      <c r="X62" s="7"/>
      <c r="Y62" s="7"/>
      <c r="Z62" s="7"/>
      <c r="AA62" s="498"/>
      <c r="AB62" s="497"/>
    </row>
    <row r="63" spans="1:130" ht="16.149999999999999" customHeight="1" x14ac:dyDescent="0.25">
      <c r="A63" s="1237" t="s">
        <v>70</v>
      </c>
      <c r="B63" s="1237"/>
      <c r="C63" s="199">
        <f>SUM(D63+E63)</f>
        <v>0</v>
      </c>
      <c r="D63" s="200">
        <f>SUM(J63+L63+N63)</f>
        <v>0</v>
      </c>
      <c r="E63" s="201">
        <f>SUM(K63+M63+O63)</f>
        <v>0</v>
      </c>
      <c r="F63" s="202"/>
      <c r="G63" s="203"/>
      <c r="H63" s="202"/>
      <c r="I63" s="203"/>
      <c r="J63" s="204"/>
      <c r="K63" s="205"/>
      <c r="L63" s="206"/>
      <c r="M63" s="207"/>
      <c r="N63" s="208"/>
      <c r="O63" s="209"/>
      <c r="P63" s="81"/>
      <c r="Q63" s="197"/>
      <c r="R63" s="197"/>
      <c r="S63" s="197"/>
      <c r="T63" s="197"/>
      <c r="U63" s="7"/>
      <c r="V63" s="7"/>
      <c r="W63" s="7"/>
      <c r="X63" s="7"/>
      <c r="Y63" s="7"/>
      <c r="Z63" s="7"/>
      <c r="AA63" s="210"/>
    </row>
    <row r="64" spans="1:130" s="8" customFormat="1" ht="31.15" customHeight="1" x14ac:dyDescent="0.25">
      <c r="A64" s="211" t="s">
        <v>71</v>
      </c>
      <c r="B64" s="86"/>
      <c r="C64" s="86"/>
      <c r="D64" s="86"/>
      <c r="E64" s="212"/>
      <c r="F64" s="86"/>
      <c r="G64" s="212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499"/>
      <c r="V64" s="499"/>
      <c r="W64" s="499"/>
      <c r="X64" s="499"/>
      <c r="Y64" s="499"/>
      <c r="Z64" s="498"/>
      <c r="AA64" s="498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</row>
    <row r="65" spans="1:130" s="8" customFormat="1" ht="31.15" customHeight="1" x14ac:dyDescent="0.25">
      <c r="A65" s="211" t="s">
        <v>72</v>
      </c>
      <c r="B65" s="211"/>
      <c r="C65" s="211"/>
      <c r="D65" s="211"/>
      <c r="E65" s="211"/>
      <c r="F65" s="211"/>
      <c r="G65" s="211"/>
      <c r="H65" s="211"/>
      <c r="I65" s="211"/>
      <c r="J65" s="214"/>
      <c r="K65" s="81"/>
      <c r="L65" s="81"/>
      <c r="M65" s="81"/>
      <c r="N65" s="197"/>
      <c r="O65" s="197"/>
      <c r="P65" s="197"/>
      <c r="Q65" s="197"/>
      <c r="R65" s="197"/>
      <c r="S65" s="197"/>
      <c r="T65" s="197"/>
      <c r="U65" s="498"/>
      <c r="V65" s="498"/>
      <c r="W65" s="498"/>
      <c r="X65" s="498"/>
      <c r="Y65" s="498"/>
      <c r="Z65" s="498"/>
      <c r="AA65" s="498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</row>
    <row r="66" spans="1:130" ht="16.149999999999999" customHeight="1" x14ac:dyDescent="0.25">
      <c r="A66" s="1365" t="s">
        <v>73</v>
      </c>
      <c r="B66" s="1365"/>
      <c r="C66" s="1365" t="s">
        <v>59</v>
      </c>
      <c r="D66" s="215"/>
      <c r="E66" s="166"/>
      <c r="F66" s="166"/>
      <c r="G66" s="166"/>
      <c r="H66" s="166"/>
      <c r="I66" s="166"/>
      <c r="J66" s="166"/>
      <c r="K66" s="216"/>
      <c r="L66" s="216"/>
      <c r="M66" s="216"/>
      <c r="N66" s="17"/>
      <c r="O66" s="17"/>
      <c r="P66" s="7"/>
      <c r="Q66" s="7"/>
      <c r="R66" s="498"/>
      <c r="S66" s="498"/>
      <c r="T66" s="498"/>
      <c r="U66" s="498"/>
      <c r="V66" s="498"/>
      <c r="W66" s="498"/>
      <c r="X66" s="498"/>
      <c r="Y66" s="498"/>
      <c r="Z66" s="498"/>
      <c r="AA66" s="498"/>
    </row>
    <row r="67" spans="1:130" ht="16.149999999999999" customHeight="1" x14ac:dyDescent="0.25">
      <c r="A67" s="1199"/>
      <c r="B67" s="1199"/>
      <c r="C67" s="1199"/>
      <c r="D67" s="166"/>
      <c r="E67" s="166"/>
      <c r="F67" s="166"/>
      <c r="G67" s="166"/>
      <c r="H67" s="166"/>
      <c r="I67" s="166"/>
      <c r="J67" s="166"/>
      <c r="K67" s="216"/>
      <c r="L67" s="216"/>
      <c r="M67" s="216"/>
      <c r="N67" s="17"/>
      <c r="O67" s="17"/>
      <c r="P67" s="17"/>
      <c r="Q67" s="17"/>
      <c r="R67" s="500"/>
      <c r="S67" s="500"/>
      <c r="T67" s="500"/>
      <c r="U67" s="500"/>
      <c r="V67" s="500"/>
      <c r="W67" s="500"/>
      <c r="X67" s="500"/>
      <c r="Y67" s="500"/>
      <c r="Z67" s="498"/>
      <c r="AA67" s="498"/>
    </row>
    <row r="68" spans="1:130" ht="16.149999999999999" customHeight="1" x14ac:dyDescent="0.25">
      <c r="A68" s="1230" t="s">
        <v>59</v>
      </c>
      <c r="B68" s="1230"/>
      <c r="C68" s="218">
        <f>SUM(C69:C72)</f>
        <v>0</v>
      </c>
      <c r="D68" s="219"/>
      <c r="E68" s="166"/>
      <c r="F68" s="166"/>
      <c r="G68" s="166"/>
      <c r="H68" s="166"/>
      <c r="I68" s="166"/>
      <c r="J68" s="166"/>
      <c r="K68" s="216"/>
      <c r="L68" s="216"/>
      <c r="M68" s="216"/>
      <c r="N68" s="17"/>
      <c r="O68" s="17"/>
      <c r="P68" s="17"/>
      <c r="Q68" s="17"/>
      <c r="R68" s="500"/>
      <c r="S68" s="500"/>
      <c r="T68" s="501"/>
      <c r="U68" s="501"/>
      <c r="V68" s="501"/>
      <c r="W68" s="501"/>
      <c r="X68" s="501"/>
      <c r="Y68" s="501"/>
      <c r="Z68" s="498"/>
      <c r="AA68" s="498"/>
    </row>
    <row r="69" spans="1:130" ht="16.149999999999999" customHeight="1" x14ac:dyDescent="0.25">
      <c r="A69" s="1231" t="s">
        <v>74</v>
      </c>
      <c r="B69" s="1231"/>
      <c r="C69" s="221"/>
      <c r="D69" s="219"/>
      <c r="E69" s="166"/>
      <c r="F69" s="166"/>
      <c r="G69" s="166"/>
      <c r="H69" s="166"/>
      <c r="I69" s="166"/>
      <c r="J69" s="166"/>
      <c r="K69" s="216"/>
      <c r="L69" s="216"/>
      <c r="M69" s="216"/>
      <c r="N69" s="17"/>
      <c r="O69" s="17"/>
      <c r="P69" s="17"/>
      <c r="Q69" s="17"/>
      <c r="R69" s="500"/>
      <c r="S69" s="500"/>
      <c r="T69" s="501"/>
      <c r="U69" s="501"/>
      <c r="V69" s="501"/>
      <c r="W69" s="501"/>
      <c r="X69" s="501"/>
      <c r="Y69" s="501"/>
      <c r="Z69" s="498"/>
      <c r="AA69" s="498"/>
    </row>
    <row r="70" spans="1:130" ht="16.149999999999999" customHeight="1" x14ac:dyDescent="0.25">
      <c r="A70" s="1232" t="s">
        <v>75</v>
      </c>
      <c r="B70" s="1232"/>
      <c r="C70" s="222"/>
      <c r="D70" s="219"/>
      <c r="E70" s="166"/>
      <c r="F70" s="166"/>
      <c r="G70" s="166"/>
      <c r="H70" s="166"/>
      <c r="I70" s="166"/>
      <c r="J70" s="166"/>
      <c r="K70" s="216"/>
      <c r="L70" s="216"/>
      <c r="M70" s="216"/>
      <c r="N70" s="17"/>
      <c r="O70" s="17"/>
      <c r="P70" s="17"/>
      <c r="Q70" s="17"/>
      <c r="R70" s="500"/>
      <c r="S70" s="500"/>
      <c r="T70" s="501"/>
      <c r="U70" s="501"/>
      <c r="V70" s="501"/>
      <c r="W70" s="501"/>
      <c r="X70" s="501"/>
      <c r="Y70" s="501"/>
      <c r="Z70" s="498"/>
      <c r="AA70" s="498"/>
    </row>
    <row r="71" spans="1:130" ht="16.149999999999999" customHeight="1" x14ac:dyDescent="0.25">
      <c r="A71" s="1232" t="s">
        <v>22</v>
      </c>
      <c r="B71" s="1232"/>
      <c r="C71" s="222"/>
      <c r="D71" s="219"/>
      <c r="E71" s="166"/>
      <c r="F71" s="166"/>
      <c r="G71" s="166"/>
      <c r="H71" s="166"/>
      <c r="I71" s="166"/>
      <c r="J71" s="166"/>
      <c r="K71" s="216"/>
      <c r="L71" s="216"/>
      <c r="M71" s="216"/>
      <c r="N71" s="17"/>
      <c r="O71" s="17"/>
      <c r="P71" s="17"/>
      <c r="Q71" s="17"/>
      <c r="R71" s="500"/>
      <c r="S71" s="500"/>
      <c r="T71" s="501"/>
      <c r="U71" s="501"/>
      <c r="V71" s="501"/>
      <c r="W71" s="501"/>
      <c r="X71" s="501"/>
      <c r="Y71" s="501"/>
      <c r="Z71" s="498"/>
      <c r="AA71" s="498"/>
    </row>
    <row r="72" spans="1:130" ht="16.149999999999999" customHeight="1" x14ac:dyDescent="0.25">
      <c r="A72" s="1233" t="s">
        <v>76</v>
      </c>
      <c r="B72" s="1233"/>
      <c r="C72" s="223"/>
      <c r="D72" s="219"/>
      <c r="E72" s="166"/>
      <c r="F72" s="166"/>
      <c r="G72" s="166"/>
      <c r="H72" s="166"/>
      <c r="I72" s="166"/>
      <c r="J72" s="166"/>
      <c r="K72" s="216"/>
      <c r="L72" s="216"/>
      <c r="M72" s="216"/>
      <c r="N72" s="17"/>
      <c r="O72" s="17"/>
      <c r="P72" s="17"/>
      <c r="Q72" s="17"/>
      <c r="R72" s="500"/>
      <c r="S72" s="500"/>
      <c r="T72" s="501"/>
      <c r="U72" s="501"/>
      <c r="V72" s="501"/>
      <c r="W72" s="501"/>
      <c r="X72" s="501"/>
      <c r="Y72" s="501"/>
      <c r="Z72" s="498"/>
      <c r="AA72" s="498"/>
    </row>
    <row r="73" spans="1:130" ht="31.15" customHeight="1" x14ac:dyDescent="0.25">
      <c r="A73" s="20" t="s">
        <v>77</v>
      </c>
      <c r="B73" s="20"/>
      <c r="C73" s="20"/>
      <c r="D73" s="20"/>
      <c r="E73" s="20"/>
      <c r="F73" s="211"/>
      <c r="G73" s="211"/>
      <c r="H73" s="211"/>
      <c r="I73" s="211"/>
      <c r="J73" s="86"/>
      <c r="K73" s="224"/>
      <c r="L73" s="224"/>
      <c r="M73" s="224"/>
      <c r="N73" s="7"/>
      <c r="O73" s="7"/>
      <c r="P73" s="7"/>
      <c r="Q73" s="7"/>
      <c r="R73" s="498"/>
      <c r="S73" s="498"/>
      <c r="T73" s="498"/>
      <c r="U73" s="501"/>
      <c r="V73" s="501"/>
      <c r="W73" s="501"/>
      <c r="X73" s="501"/>
      <c r="Y73" s="501"/>
      <c r="Z73" s="498"/>
      <c r="AA73" s="49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</row>
    <row r="74" spans="1:130" ht="36" customHeight="1" x14ac:dyDescent="0.25">
      <c r="A74" s="1355" t="s">
        <v>78</v>
      </c>
      <c r="B74" s="1356"/>
      <c r="C74" s="513" t="s">
        <v>79</v>
      </c>
      <c r="D74" s="513" t="s">
        <v>38</v>
      </c>
      <c r="E74" s="513" t="s">
        <v>80</v>
      </c>
      <c r="F74" s="86"/>
      <c r="G74" s="86"/>
      <c r="H74" s="86"/>
      <c r="I74" s="86"/>
      <c r="J74" s="86"/>
      <c r="K74" s="224"/>
      <c r="L74" s="224"/>
      <c r="M74" s="224"/>
      <c r="N74" s="7"/>
      <c r="O74" s="7"/>
      <c r="P74" s="7"/>
      <c r="Q74" s="7"/>
      <c r="R74" s="498"/>
      <c r="S74" s="498"/>
      <c r="T74" s="498"/>
      <c r="U74" s="501"/>
      <c r="V74" s="501"/>
      <c r="W74" s="501"/>
      <c r="X74" s="501"/>
      <c r="Y74" s="501"/>
      <c r="Z74" s="498"/>
      <c r="AA74" s="498"/>
    </row>
    <row r="75" spans="1:130" ht="15" customHeight="1" x14ac:dyDescent="0.25">
      <c r="A75" s="1379" t="s">
        <v>81</v>
      </c>
      <c r="B75" s="1380"/>
      <c r="C75" s="226"/>
      <c r="D75" s="226"/>
      <c r="E75" s="226"/>
      <c r="F75" s="44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98"/>
      <c r="S75" s="498"/>
      <c r="T75" s="498"/>
      <c r="U75" s="500"/>
      <c r="V75" s="500"/>
      <c r="W75" s="500"/>
      <c r="X75" s="500"/>
      <c r="Y75" s="500"/>
      <c r="Z75" s="498"/>
      <c r="AA75" s="498"/>
      <c r="CC75" s="10" t="str">
        <f>IF(C75&lt;=[3]A05!C11,"", "* Total de aplicaciones EPSA NO DEBE ser MAYOR que el Total de Gestantes ingresadas en REM A05 Sección A. ")</f>
        <v/>
      </c>
      <c r="CG75" s="10">
        <v>0</v>
      </c>
      <c r="CH75" s="10">
        <v>0</v>
      </c>
    </row>
    <row r="76" spans="1:130" ht="31.15" customHeight="1" x14ac:dyDescent="0.25">
      <c r="A76" s="20" t="s">
        <v>82</v>
      </c>
      <c r="B76" s="20"/>
      <c r="C76" s="20"/>
      <c r="D76" s="20"/>
      <c r="E76" s="20"/>
      <c r="F76" s="211"/>
      <c r="G76" s="211"/>
      <c r="H76" s="211"/>
      <c r="I76" s="502"/>
      <c r="J76" s="503"/>
      <c r="K76" s="502"/>
      <c r="L76" s="498"/>
      <c r="M76" s="498"/>
      <c r="N76" s="498"/>
      <c r="O76" s="498"/>
      <c r="P76" s="504"/>
      <c r="Q76" s="503"/>
      <c r="R76" s="498"/>
      <c r="S76" s="498"/>
      <c r="T76" s="498"/>
      <c r="U76" s="500"/>
      <c r="V76" s="500"/>
      <c r="W76" s="500"/>
      <c r="X76" s="500"/>
      <c r="Y76" s="500"/>
      <c r="Z76" s="498"/>
      <c r="AA76" s="49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G76" s="10">
        <v>0</v>
      </c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</row>
    <row r="77" spans="1:130" ht="51" customHeight="1" x14ac:dyDescent="0.25">
      <c r="A77" s="1358" t="s">
        <v>83</v>
      </c>
      <c r="B77" s="1357"/>
      <c r="C77" s="537" t="s">
        <v>79</v>
      </c>
      <c r="D77" s="229" t="s">
        <v>84</v>
      </c>
      <c r="E77" s="229" t="s">
        <v>85</v>
      </c>
      <c r="F77" s="230"/>
      <c r="G77" s="230"/>
      <c r="H77" s="230"/>
      <c r="I77" s="505"/>
      <c r="J77" s="505"/>
      <c r="K77" s="502"/>
      <c r="L77" s="498"/>
      <c r="M77" s="498"/>
      <c r="N77" s="498"/>
      <c r="O77" s="498"/>
      <c r="P77" s="498"/>
      <c r="Q77" s="498"/>
      <c r="R77" s="210"/>
      <c r="S77" s="7"/>
      <c r="T77" s="7"/>
      <c r="U77" s="17"/>
      <c r="V77" s="17"/>
      <c r="W77" s="17"/>
      <c r="X77" s="17"/>
      <c r="Y77" s="17"/>
      <c r="Z77" s="7"/>
      <c r="AA77" s="7"/>
      <c r="CG77" s="10">
        <v>0</v>
      </c>
    </row>
    <row r="78" spans="1:130" ht="25.15" customHeight="1" x14ac:dyDescent="0.25">
      <c r="A78" s="1357" t="s">
        <v>86</v>
      </c>
      <c r="B78" s="517" t="s">
        <v>87</v>
      </c>
      <c r="C78" s="233"/>
      <c r="D78" s="234"/>
      <c r="E78" s="233"/>
      <c r="F78" s="44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506"/>
      <c r="S78" s="7"/>
      <c r="T78" s="7"/>
      <c r="U78" s="17"/>
      <c r="V78" s="17"/>
      <c r="W78" s="17"/>
      <c r="X78" s="17"/>
      <c r="Y78" s="17"/>
      <c r="Z78" s="7"/>
      <c r="AA78" s="7"/>
      <c r="CG78" s="10">
        <v>0</v>
      </c>
    </row>
    <row r="79" spans="1:130" ht="25.15" customHeight="1" thickBot="1" x14ac:dyDescent="0.3">
      <c r="A79" s="1205"/>
      <c r="B79" s="236" t="s">
        <v>88</v>
      </c>
      <c r="C79" s="237"/>
      <c r="D79" s="238"/>
      <c r="E79" s="237"/>
      <c r="F79" s="44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98"/>
      <c r="S79" s="7"/>
      <c r="T79" s="7"/>
      <c r="U79" s="17"/>
      <c r="V79" s="17"/>
      <c r="W79" s="17"/>
      <c r="X79" s="17"/>
      <c r="Y79" s="17"/>
      <c r="Z79" s="7"/>
      <c r="AA79" s="7"/>
      <c r="CG79" s="10">
        <v>0</v>
      </c>
    </row>
    <row r="80" spans="1:130" ht="16.149999999999999" customHeight="1" thickTop="1" x14ac:dyDescent="0.25">
      <c r="A80" s="1244" t="s">
        <v>89</v>
      </c>
      <c r="B80" s="239" t="s">
        <v>90</v>
      </c>
      <c r="C80" s="240"/>
      <c r="D80" s="240"/>
      <c r="E80" s="241"/>
      <c r="F80" s="44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98"/>
      <c r="S80" s="7"/>
      <c r="T80" s="7"/>
      <c r="U80" s="17"/>
      <c r="V80" s="17"/>
      <c r="W80" s="17"/>
      <c r="X80" s="17"/>
      <c r="Y80" s="17"/>
      <c r="Z80" s="7"/>
      <c r="AA80" s="7"/>
      <c r="CG80" s="10">
        <v>0</v>
      </c>
    </row>
    <row r="81" spans="1:130" ht="16.149999999999999" customHeight="1" x14ac:dyDescent="0.25">
      <c r="A81" s="1199"/>
      <c r="B81" s="242" t="s">
        <v>91</v>
      </c>
      <c r="C81" s="223"/>
      <c r="D81" s="223"/>
      <c r="E81" s="243"/>
      <c r="F81" s="44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98"/>
      <c r="S81" s="7"/>
      <c r="T81" s="7"/>
      <c r="U81" s="17"/>
      <c r="V81" s="17"/>
      <c r="W81" s="17"/>
      <c r="X81" s="17"/>
      <c r="Y81" s="17"/>
      <c r="Z81" s="7"/>
      <c r="AA81" s="7"/>
      <c r="CG81" s="10">
        <v>0</v>
      </c>
    </row>
    <row r="82" spans="1:130" ht="31.15" customHeight="1" x14ac:dyDescent="0.25">
      <c r="A82" s="20" t="s">
        <v>92</v>
      </c>
      <c r="B82" s="244"/>
      <c r="C82" s="70"/>
      <c r="D82" s="70"/>
      <c r="E82" s="70"/>
      <c r="F82" s="245"/>
      <c r="G82" s="86"/>
      <c r="H82" s="224"/>
      <c r="I82" s="7"/>
      <c r="J82" s="246"/>
      <c r="K82" s="503"/>
      <c r="L82" s="507"/>
      <c r="M82" s="507"/>
      <c r="N82" s="498"/>
      <c r="O82" s="498"/>
      <c r="P82" s="498"/>
      <c r="Q82" s="498"/>
      <c r="R82" s="498"/>
      <c r="S82" s="7"/>
      <c r="T82" s="7"/>
      <c r="U82" s="17"/>
      <c r="V82" s="17"/>
      <c r="W82" s="17"/>
      <c r="X82" s="17"/>
      <c r="Y82" s="17"/>
      <c r="Z82" s="7"/>
      <c r="AA82" s="7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</row>
    <row r="83" spans="1:130" ht="16.149999999999999" customHeight="1" x14ac:dyDescent="0.25">
      <c r="A83" s="1359" t="s">
        <v>93</v>
      </c>
      <c r="B83" s="1357"/>
      <c r="C83" s="1355" t="s">
        <v>59</v>
      </c>
      <c r="D83" s="1361"/>
      <c r="E83" s="1356"/>
      <c r="F83" s="1355" t="s">
        <v>94</v>
      </c>
      <c r="G83" s="1356"/>
      <c r="H83" s="1355" t="s">
        <v>95</v>
      </c>
      <c r="I83" s="1356"/>
      <c r="J83" s="216"/>
      <c r="K83" s="508"/>
      <c r="L83" s="501"/>
      <c r="M83" s="501"/>
      <c r="N83" s="509"/>
      <c r="O83" s="509"/>
      <c r="P83" s="501"/>
      <c r="Q83" s="501"/>
      <c r="R83" s="500"/>
      <c r="S83" s="17"/>
      <c r="T83" s="17"/>
      <c r="U83" s="17"/>
      <c r="V83" s="17"/>
      <c r="W83" s="17"/>
      <c r="X83" s="17"/>
      <c r="Y83" s="17"/>
      <c r="Z83" s="7"/>
      <c r="AA83" s="7"/>
    </row>
    <row r="84" spans="1:130" ht="16.149999999999999" customHeight="1" x14ac:dyDescent="0.25">
      <c r="A84" s="1191"/>
      <c r="B84" s="1185"/>
      <c r="C84" s="485" t="s">
        <v>17</v>
      </c>
      <c r="D84" s="558" t="s">
        <v>18</v>
      </c>
      <c r="E84" s="559" t="s">
        <v>19</v>
      </c>
      <c r="F84" s="30" t="s">
        <v>18</v>
      </c>
      <c r="G84" s="559" t="s">
        <v>19</v>
      </c>
      <c r="H84" s="30" t="s">
        <v>18</v>
      </c>
      <c r="I84" s="559" t="s">
        <v>19</v>
      </c>
      <c r="J84" s="166"/>
      <c r="K84" s="216"/>
      <c r="L84" s="501"/>
      <c r="M84" s="501"/>
      <c r="N84" s="501"/>
      <c r="O84" s="509"/>
      <c r="P84" s="509"/>
      <c r="Q84" s="501"/>
      <c r="R84" s="501"/>
      <c r="S84" s="17"/>
      <c r="T84" s="17"/>
      <c r="U84" s="17"/>
      <c r="V84" s="17"/>
      <c r="W84" s="17"/>
      <c r="X84" s="17"/>
      <c r="Y84" s="17"/>
      <c r="Z84" s="7"/>
      <c r="AA84" s="7"/>
    </row>
    <row r="85" spans="1:130" ht="16.149999999999999" customHeight="1" x14ac:dyDescent="0.25">
      <c r="A85" s="1355" t="s">
        <v>59</v>
      </c>
      <c r="B85" s="1356"/>
      <c r="C85" s="169">
        <f t="shared" ref="C85:I85" si="8">SUM(C86:C90)</f>
        <v>0</v>
      </c>
      <c r="D85" s="576">
        <f t="shared" si="8"/>
        <v>0</v>
      </c>
      <c r="E85" s="577">
        <f t="shared" si="8"/>
        <v>0</v>
      </c>
      <c r="F85" s="578">
        <f t="shared" si="8"/>
        <v>0</v>
      </c>
      <c r="G85" s="171">
        <f t="shared" si="8"/>
        <v>0</v>
      </c>
      <c r="H85" s="578">
        <f t="shared" si="8"/>
        <v>0</v>
      </c>
      <c r="I85" s="171">
        <f t="shared" si="8"/>
        <v>0</v>
      </c>
      <c r="J85" s="20"/>
      <c r="K85" s="20"/>
      <c r="L85" s="510"/>
      <c r="M85" s="501"/>
      <c r="N85" s="501"/>
      <c r="O85" s="509"/>
      <c r="P85" s="509"/>
      <c r="Q85" s="511"/>
      <c r="R85" s="511"/>
      <c r="S85" s="17"/>
      <c r="T85" s="17"/>
      <c r="U85" s="17"/>
      <c r="V85" s="17"/>
      <c r="W85" s="17"/>
      <c r="X85" s="17"/>
      <c r="Y85" s="17"/>
      <c r="Z85" s="7"/>
      <c r="AA85" s="7"/>
    </row>
    <row r="86" spans="1:130" ht="16.149999999999999" customHeight="1" x14ac:dyDescent="0.25">
      <c r="A86" s="1238" t="s">
        <v>22</v>
      </c>
      <c r="B86" s="1239"/>
      <c r="C86" s="253">
        <f>SUM(D86+E86)</f>
        <v>0</v>
      </c>
      <c r="D86" s="254">
        <f t="shared" ref="D86:E90" si="9">SUM(F86+H86)</f>
        <v>0</v>
      </c>
      <c r="E86" s="155">
        <f t="shared" si="9"/>
        <v>0</v>
      </c>
      <c r="F86" s="119"/>
      <c r="G86" s="123"/>
      <c r="H86" s="119"/>
      <c r="I86" s="123"/>
      <c r="J86" s="255"/>
      <c r="K86" s="216"/>
      <c r="L86" s="501"/>
      <c r="M86" s="501"/>
      <c r="N86" s="501"/>
      <c r="O86" s="509"/>
      <c r="P86" s="509"/>
      <c r="Q86" s="511"/>
      <c r="R86" s="511"/>
      <c r="S86" s="17"/>
      <c r="T86" s="17"/>
      <c r="U86" s="17"/>
      <c r="V86" s="17"/>
      <c r="W86" s="17"/>
      <c r="X86" s="17"/>
      <c r="Y86" s="17"/>
      <c r="Z86" s="7"/>
      <c r="AA86" s="7"/>
    </row>
    <row r="87" spans="1:130" ht="16.149999999999999" customHeight="1" x14ac:dyDescent="0.25">
      <c r="A87" s="1240" t="s">
        <v>76</v>
      </c>
      <c r="B87" s="1241"/>
      <c r="C87" s="256">
        <f>SUM(D87+E87)</f>
        <v>0</v>
      </c>
      <c r="D87" s="257">
        <f t="shared" si="9"/>
        <v>0</v>
      </c>
      <c r="E87" s="159">
        <f t="shared" si="9"/>
        <v>0</v>
      </c>
      <c r="F87" s="50"/>
      <c r="G87" s="100"/>
      <c r="H87" s="50"/>
      <c r="I87" s="100"/>
      <c r="J87" s="255"/>
      <c r="K87" s="216"/>
      <c r="L87" s="501"/>
      <c r="M87" s="501"/>
      <c r="N87" s="501"/>
      <c r="O87" s="509"/>
      <c r="P87" s="509"/>
      <c r="Q87" s="511"/>
      <c r="R87" s="511"/>
      <c r="S87" s="17"/>
      <c r="T87" s="17"/>
      <c r="U87" s="17"/>
      <c r="V87" s="17"/>
      <c r="W87" s="17"/>
      <c r="X87" s="17"/>
      <c r="Y87" s="17"/>
      <c r="Z87" s="7"/>
      <c r="AA87" s="7"/>
    </row>
    <row r="88" spans="1:130" ht="16.149999999999999" customHeight="1" x14ac:dyDescent="0.25">
      <c r="A88" s="1240" t="s">
        <v>75</v>
      </c>
      <c r="B88" s="1241"/>
      <c r="C88" s="256">
        <f>SUM(D88+E88)</f>
        <v>0</v>
      </c>
      <c r="D88" s="257">
        <f t="shared" si="9"/>
        <v>0</v>
      </c>
      <c r="E88" s="159">
        <f t="shared" si="9"/>
        <v>0</v>
      </c>
      <c r="F88" s="104"/>
      <c r="G88" s="108"/>
      <c r="H88" s="104"/>
      <c r="I88" s="108"/>
      <c r="J88" s="255"/>
      <c r="K88" s="216"/>
      <c r="L88" s="501"/>
      <c r="M88" s="501"/>
      <c r="N88" s="501"/>
      <c r="O88" s="509"/>
      <c r="P88" s="509"/>
      <c r="Q88" s="511"/>
      <c r="R88" s="511"/>
      <c r="S88" s="17"/>
      <c r="T88" s="17"/>
      <c r="U88" s="17"/>
      <c r="V88" s="17"/>
      <c r="W88" s="17"/>
      <c r="X88" s="17"/>
      <c r="Y88" s="17"/>
      <c r="Z88" s="7"/>
      <c r="AA88" s="7"/>
    </row>
    <row r="89" spans="1:130" ht="16.149999999999999" customHeight="1" x14ac:dyDescent="0.25">
      <c r="A89" s="1247" t="s">
        <v>96</v>
      </c>
      <c r="B89" s="1248"/>
      <c r="C89" s="258">
        <f>SUM(D89+E89)</f>
        <v>0</v>
      </c>
      <c r="D89" s="259">
        <f t="shared" si="9"/>
        <v>0</v>
      </c>
      <c r="E89" s="260">
        <f t="shared" si="9"/>
        <v>0</v>
      </c>
      <c r="F89" s="134"/>
      <c r="G89" s="138"/>
      <c r="H89" s="134"/>
      <c r="I89" s="138"/>
      <c r="J89" s="255"/>
      <c r="K89" s="216"/>
      <c r="L89" s="501"/>
      <c r="M89" s="501"/>
      <c r="N89" s="501"/>
      <c r="O89" s="509"/>
      <c r="P89" s="509"/>
      <c r="Q89" s="511"/>
      <c r="R89" s="511"/>
      <c r="S89" s="17"/>
      <c r="T89" s="17"/>
      <c r="U89" s="17"/>
      <c r="V89" s="17"/>
      <c r="W89" s="17"/>
      <c r="X89" s="17"/>
      <c r="Y89" s="17"/>
      <c r="Z89" s="7"/>
      <c r="AA89" s="7"/>
    </row>
    <row r="90" spans="1:130" ht="16.149999999999999" customHeight="1" x14ac:dyDescent="0.25">
      <c r="A90" s="1249" t="s">
        <v>97</v>
      </c>
      <c r="B90" s="1250"/>
      <c r="C90" s="261">
        <f>SUM(D90+E90)</f>
        <v>0</v>
      </c>
      <c r="D90" s="262">
        <f t="shared" si="9"/>
        <v>0</v>
      </c>
      <c r="E90" s="162">
        <f t="shared" si="9"/>
        <v>0</v>
      </c>
      <c r="F90" s="58"/>
      <c r="G90" s="117"/>
      <c r="H90" s="58"/>
      <c r="I90" s="117"/>
      <c r="J90" s="255"/>
      <c r="K90" s="216"/>
      <c r="L90" s="501"/>
      <c r="M90" s="501"/>
      <c r="N90" s="501"/>
      <c r="O90" s="509"/>
      <c r="P90" s="509"/>
      <c r="Q90" s="511"/>
      <c r="R90" s="511"/>
      <c r="S90" s="17"/>
      <c r="T90" s="17"/>
      <c r="U90" s="17"/>
      <c r="V90" s="17"/>
      <c r="W90" s="17"/>
      <c r="X90" s="17"/>
      <c r="Y90" s="17"/>
      <c r="Z90" s="7"/>
      <c r="AA90" s="7"/>
    </row>
    <row r="91" spans="1:130" s="267" customFormat="1" ht="31.15" customHeight="1" x14ac:dyDescent="0.25">
      <c r="A91" s="1251" t="s">
        <v>98</v>
      </c>
      <c r="B91" s="1251"/>
      <c r="C91" s="1251"/>
      <c r="D91" s="1251"/>
      <c r="E91" s="1251"/>
      <c r="F91" s="1251"/>
      <c r="G91" s="1251"/>
      <c r="H91" s="1251"/>
      <c r="I91" s="1251"/>
      <c r="J91" s="1251"/>
      <c r="K91" s="1251"/>
      <c r="L91" s="1251"/>
      <c r="M91" s="1251"/>
      <c r="N91" s="1251"/>
      <c r="O91" s="1251"/>
      <c r="P91" s="1251"/>
      <c r="Q91" s="263"/>
      <c r="R91" s="264"/>
      <c r="S91" s="264"/>
      <c r="T91" s="264"/>
      <c r="U91" s="264"/>
      <c r="V91" s="264"/>
      <c r="W91" s="264"/>
      <c r="X91" s="264"/>
      <c r="Y91" s="264"/>
      <c r="Z91" s="245"/>
      <c r="AA91" s="24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6"/>
      <c r="CB91" s="266"/>
      <c r="CC91" s="266"/>
      <c r="CD91" s="266"/>
      <c r="CE91" s="266"/>
      <c r="CF91" s="266"/>
      <c r="CG91" s="266"/>
      <c r="CH91" s="266"/>
      <c r="CI91" s="266"/>
      <c r="CJ91" s="266"/>
      <c r="CK91" s="266"/>
      <c r="CL91" s="266"/>
      <c r="CM91" s="266"/>
      <c r="CN91" s="266"/>
      <c r="CO91" s="266"/>
      <c r="CP91" s="266"/>
      <c r="CQ91" s="266"/>
      <c r="CR91" s="266"/>
      <c r="CS91" s="266"/>
      <c r="CT91" s="266"/>
      <c r="CU91" s="266"/>
      <c r="CV91" s="266"/>
      <c r="CW91" s="266"/>
      <c r="CX91" s="266"/>
      <c r="CY91" s="266"/>
      <c r="CZ91" s="266"/>
    </row>
    <row r="92" spans="1:130" ht="31.15" customHeight="1" x14ac:dyDescent="0.25">
      <c r="A92" s="1252" t="s">
        <v>99</v>
      </c>
      <c r="B92" s="1252"/>
      <c r="C92" s="1252"/>
      <c r="D92" s="1252"/>
      <c r="E92" s="1252"/>
      <c r="F92" s="1252"/>
      <c r="G92" s="1252"/>
      <c r="H92" s="1252"/>
      <c r="I92" s="1252"/>
      <c r="J92" s="1252"/>
      <c r="K92" s="1252"/>
      <c r="L92" s="1252"/>
      <c r="M92" s="1252"/>
      <c r="N92" s="1252"/>
      <c r="O92" s="1252"/>
      <c r="P92" s="1252"/>
      <c r="Q92" s="1252"/>
      <c r="R92" s="268"/>
      <c r="S92" s="268"/>
      <c r="T92" s="268"/>
      <c r="U92" s="268"/>
      <c r="V92" s="268"/>
      <c r="W92" s="17"/>
      <c r="X92" s="17"/>
      <c r="Y92" s="17"/>
      <c r="Z92" s="7"/>
      <c r="AA92" s="7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</row>
    <row r="93" spans="1:130" ht="16.149999999999999" customHeight="1" x14ac:dyDescent="0.25">
      <c r="A93" s="1425" t="s">
        <v>100</v>
      </c>
      <c r="B93" s="1376"/>
      <c r="C93" s="1358" t="s">
        <v>101</v>
      </c>
      <c r="D93" s="1359"/>
      <c r="E93" s="1357"/>
      <c r="F93" s="1381" t="s">
        <v>28</v>
      </c>
      <c r="G93" s="1368"/>
      <c r="H93" s="1368"/>
      <c r="I93" s="1368"/>
      <c r="J93" s="1368"/>
      <c r="K93" s="1368"/>
      <c r="L93" s="1368"/>
      <c r="M93" s="1368"/>
      <c r="N93" s="1368"/>
      <c r="O93" s="1368"/>
      <c r="P93" s="1368"/>
      <c r="Q93" s="1382"/>
      <c r="R93" s="166"/>
      <c r="S93" s="244"/>
      <c r="T93" s="216"/>
      <c r="U93" s="216"/>
      <c r="V93" s="244"/>
      <c r="W93" s="17"/>
      <c r="X93" s="17"/>
      <c r="Y93" s="17"/>
      <c r="Z93" s="7"/>
      <c r="AA93" s="7"/>
    </row>
    <row r="94" spans="1:130" ht="16.149999999999999" customHeight="1" x14ac:dyDescent="0.25">
      <c r="A94" s="1223"/>
      <c r="B94" s="1224"/>
      <c r="C94" s="1190"/>
      <c r="D94" s="1191"/>
      <c r="E94" s="1185"/>
      <c r="F94" s="1355" t="s">
        <v>102</v>
      </c>
      <c r="G94" s="1361"/>
      <c r="H94" s="1355" t="s">
        <v>103</v>
      </c>
      <c r="I94" s="1356"/>
      <c r="J94" s="1355" t="s">
        <v>104</v>
      </c>
      <c r="K94" s="1356"/>
      <c r="L94" s="1355" t="s">
        <v>105</v>
      </c>
      <c r="M94" s="1356"/>
      <c r="N94" s="1355" t="s">
        <v>106</v>
      </c>
      <c r="O94" s="1356"/>
      <c r="P94" s="1355" t="s">
        <v>107</v>
      </c>
      <c r="Q94" s="1356"/>
      <c r="R94" s="17"/>
      <c r="S94" s="17"/>
      <c r="T94" s="17"/>
      <c r="U94" s="17"/>
      <c r="V94" s="17"/>
      <c r="W94" s="17"/>
      <c r="X94" s="17"/>
      <c r="Y94" s="17"/>
      <c r="Z94" s="7"/>
      <c r="AA94" s="7"/>
    </row>
    <row r="95" spans="1:130" ht="16.149999999999999" customHeight="1" x14ac:dyDescent="0.25">
      <c r="A95" s="1225"/>
      <c r="B95" s="1226"/>
      <c r="C95" s="485" t="s">
        <v>17</v>
      </c>
      <c r="D95" s="83" t="s">
        <v>18</v>
      </c>
      <c r="E95" s="514" t="s">
        <v>19</v>
      </c>
      <c r="F95" s="30" t="s">
        <v>18</v>
      </c>
      <c r="G95" s="533" t="s">
        <v>19</v>
      </c>
      <c r="H95" s="30" t="s">
        <v>18</v>
      </c>
      <c r="I95" s="532" t="s">
        <v>19</v>
      </c>
      <c r="J95" s="30" t="s">
        <v>18</v>
      </c>
      <c r="K95" s="532" t="s">
        <v>19</v>
      </c>
      <c r="L95" s="30" t="s">
        <v>18</v>
      </c>
      <c r="M95" s="532" t="s">
        <v>19</v>
      </c>
      <c r="N95" s="30" t="s">
        <v>18</v>
      </c>
      <c r="O95" s="532" t="s">
        <v>19</v>
      </c>
      <c r="P95" s="30" t="s">
        <v>18</v>
      </c>
      <c r="Q95" s="532" t="s">
        <v>19</v>
      </c>
      <c r="R95" s="17"/>
      <c r="S95" s="17"/>
      <c r="T95" s="17"/>
      <c r="U95" s="17"/>
      <c r="V95" s="17"/>
      <c r="W95" s="17"/>
      <c r="X95" s="17"/>
      <c r="Y95" s="17"/>
      <c r="Z95" s="7"/>
      <c r="AA95" s="7"/>
    </row>
    <row r="96" spans="1:130" ht="16.149999999999999" customHeight="1" x14ac:dyDescent="0.25">
      <c r="A96" s="1245" t="s">
        <v>108</v>
      </c>
      <c r="B96" s="1245"/>
      <c r="C96" s="270">
        <f t="shared" ref="C96:C103" si="10">SUM(D96+E96)</f>
        <v>0</v>
      </c>
      <c r="D96" s="271">
        <f>+H96+J96+L96+N96+P96</f>
        <v>0</v>
      </c>
      <c r="E96" s="97">
        <f>+I96+K96+M96+O96+Q96</f>
        <v>0</v>
      </c>
      <c r="F96" s="272"/>
      <c r="G96" s="273"/>
      <c r="H96" s="119"/>
      <c r="I96" s="120"/>
      <c r="J96" s="119"/>
      <c r="K96" s="120"/>
      <c r="L96" s="119"/>
      <c r="M96" s="120"/>
      <c r="N96" s="119"/>
      <c r="O96" s="120"/>
      <c r="P96" s="121"/>
      <c r="Q96" s="120"/>
      <c r="R96" s="274"/>
      <c r="S96" s="17"/>
      <c r="T96" s="17"/>
      <c r="U96" s="17"/>
      <c r="V96" s="17"/>
      <c r="W96" s="17"/>
      <c r="X96" s="17"/>
      <c r="Y96" s="17"/>
      <c r="Z96" s="7"/>
      <c r="AA96" s="7"/>
    </row>
    <row r="97" spans="1:130" ht="16.149999999999999" customHeight="1" x14ac:dyDescent="0.25">
      <c r="A97" s="1246" t="s">
        <v>109</v>
      </c>
      <c r="B97" s="1246"/>
      <c r="C97" s="275">
        <f t="shared" si="10"/>
        <v>0</v>
      </c>
      <c r="D97" s="276">
        <f t="shared" ref="D97:E101" si="11">SUM(F97+H97+J97+L97+N97+P97)</f>
        <v>0</v>
      </c>
      <c r="E97" s="112">
        <f t="shared" si="11"/>
        <v>0</v>
      </c>
      <c r="F97" s="277"/>
      <c r="G97" s="278"/>
      <c r="H97" s="277"/>
      <c r="I97" s="279"/>
      <c r="J97" s="104"/>
      <c r="K97" s="105"/>
      <c r="L97" s="104"/>
      <c r="M97" s="105"/>
      <c r="N97" s="104"/>
      <c r="O97" s="105"/>
      <c r="P97" s="106"/>
      <c r="Q97" s="105"/>
      <c r="R97" s="274"/>
      <c r="S97" s="17"/>
      <c r="T97" s="17"/>
      <c r="U97" s="17"/>
      <c r="V97" s="17"/>
      <c r="W97" s="17"/>
      <c r="X97" s="17"/>
      <c r="Y97" s="17"/>
      <c r="Z97" s="7"/>
      <c r="AA97" s="7"/>
    </row>
    <row r="98" spans="1:130" ht="16.149999999999999" customHeight="1" x14ac:dyDescent="0.25">
      <c r="A98" s="1246" t="s">
        <v>110</v>
      </c>
      <c r="B98" s="1246"/>
      <c r="C98" s="275">
        <f t="shared" si="10"/>
        <v>0</v>
      </c>
      <c r="D98" s="276">
        <f>+J98+L98+N98+P98</f>
        <v>0</v>
      </c>
      <c r="E98" s="112">
        <f>+K98+M98+O98+Q98</f>
        <v>0</v>
      </c>
      <c r="F98" s="280"/>
      <c r="G98" s="281"/>
      <c r="H98" s="280"/>
      <c r="I98" s="282"/>
      <c r="J98" s="134"/>
      <c r="K98" s="135"/>
      <c r="L98" s="134"/>
      <c r="M98" s="135"/>
      <c r="N98" s="134"/>
      <c r="O98" s="135"/>
      <c r="P98" s="136"/>
      <c r="Q98" s="135"/>
      <c r="R98" s="274"/>
      <c r="S98" s="17"/>
      <c r="T98" s="17"/>
      <c r="U98" s="17"/>
      <c r="V98" s="17"/>
      <c r="W98" s="17"/>
      <c r="X98" s="17"/>
      <c r="Y98" s="17"/>
      <c r="Z98" s="7"/>
      <c r="AA98" s="7"/>
    </row>
    <row r="99" spans="1:130" ht="16.149999999999999" customHeight="1" x14ac:dyDescent="0.25">
      <c r="A99" s="1246" t="s">
        <v>111</v>
      </c>
      <c r="B99" s="1246"/>
      <c r="C99" s="275">
        <f t="shared" si="10"/>
        <v>0</v>
      </c>
      <c r="D99" s="276">
        <f>+F99+H99</f>
        <v>0</v>
      </c>
      <c r="E99" s="112">
        <f>+G99+I99</f>
        <v>0</v>
      </c>
      <c r="F99" s="104"/>
      <c r="G99" s="283"/>
      <c r="H99" s="104"/>
      <c r="I99" s="105"/>
      <c r="J99" s="277"/>
      <c r="K99" s="279"/>
      <c r="L99" s="277"/>
      <c r="M99" s="279"/>
      <c r="N99" s="277"/>
      <c r="O99" s="279"/>
      <c r="P99" s="284"/>
      <c r="Q99" s="279"/>
      <c r="R99" s="274"/>
      <c r="S99" s="17"/>
      <c r="T99" s="17"/>
      <c r="U99" s="17"/>
      <c r="V99" s="17"/>
      <c r="W99" s="17"/>
      <c r="X99" s="17"/>
      <c r="Y99" s="17"/>
      <c r="Z99" s="7"/>
      <c r="AA99" s="7"/>
    </row>
    <row r="100" spans="1:130" ht="16.149999999999999" customHeight="1" x14ac:dyDescent="0.25">
      <c r="A100" s="1253" t="s">
        <v>112</v>
      </c>
      <c r="B100" s="1253"/>
      <c r="C100" s="285">
        <f>SUM(D100:E100)</f>
        <v>0</v>
      </c>
      <c r="D100" s="286">
        <f>SUM(F100+H100+J100+L100+N100+P100)</f>
        <v>0</v>
      </c>
      <c r="E100" s="287">
        <f>SUM(G100+I100+K100+M100+O100+Q100)</f>
        <v>0</v>
      </c>
      <c r="F100" s="288"/>
      <c r="G100" s="289"/>
      <c r="H100" s="288"/>
      <c r="I100" s="290"/>
      <c r="J100" s="288"/>
      <c r="K100" s="290"/>
      <c r="L100" s="288"/>
      <c r="M100" s="290"/>
      <c r="N100" s="288"/>
      <c r="O100" s="290"/>
      <c r="P100" s="288"/>
      <c r="Q100" s="290"/>
      <c r="R100" s="274"/>
      <c r="S100" s="17"/>
      <c r="T100" s="17"/>
      <c r="U100" s="17"/>
      <c r="V100" s="17"/>
      <c r="W100" s="17"/>
      <c r="X100" s="17"/>
      <c r="Y100" s="17"/>
      <c r="Z100" s="7"/>
      <c r="AA100" s="7"/>
    </row>
    <row r="101" spans="1:130" ht="16.149999999999999" customHeight="1" x14ac:dyDescent="0.25">
      <c r="A101" s="1365" t="s">
        <v>113</v>
      </c>
      <c r="B101" s="579" t="s">
        <v>114</v>
      </c>
      <c r="C101" s="486">
        <f t="shared" si="10"/>
        <v>0</v>
      </c>
      <c r="D101" s="487">
        <f t="shared" si="11"/>
        <v>0</v>
      </c>
      <c r="E101" s="97">
        <f t="shared" si="11"/>
        <v>0</v>
      </c>
      <c r="F101" s="119"/>
      <c r="G101" s="292"/>
      <c r="H101" s="119"/>
      <c r="I101" s="123"/>
      <c r="J101" s="119"/>
      <c r="K101" s="120"/>
      <c r="L101" s="119"/>
      <c r="M101" s="120"/>
      <c r="N101" s="119"/>
      <c r="O101" s="123"/>
      <c r="P101" s="119"/>
      <c r="Q101" s="123"/>
      <c r="R101" s="274"/>
      <c r="S101" s="17"/>
      <c r="T101" s="17"/>
      <c r="U101" s="17"/>
      <c r="V101" s="17"/>
      <c r="W101" s="17"/>
      <c r="X101" s="17"/>
      <c r="Y101" s="17"/>
      <c r="Z101" s="7"/>
      <c r="AA101" s="7"/>
    </row>
    <row r="102" spans="1:130" ht="22.5" customHeight="1" x14ac:dyDescent="0.25">
      <c r="A102" s="1198"/>
      <c r="B102" s="293" t="s">
        <v>115</v>
      </c>
      <c r="C102" s="131">
        <f t="shared" si="10"/>
        <v>0</v>
      </c>
      <c r="D102" s="132">
        <f>SUM(F102+H102+J102+L102+N102+P102)</f>
        <v>0</v>
      </c>
      <c r="E102" s="294">
        <f>SUM(G102+I102+K102+M102+O102+Q102)</f>
        <v>0</v>
      </c>
      <c r="F102" s="134"/>
      <c r="G102" s="295"/>
      <c r="H102" s="134"/>
      <c r="I102" s="138"/>
      <c r="J102" s="134"/>
      <c r="K102" s="135"/>
      <c r="L102" s="134"/>
      <c r="M102" s="135"/>
      <c r="N102" s="134"/>
      <c r="O102" s="138"/>
      <c r="P102" s="134"/>
      <c r="Q102" s="138"/>
      <c r="R102" s="274"/>
      <c r="S102" s="17"/>
      <c r="T102" s="17"/>
      <c r="U102" s="17"/>
      <c r="V102" s="17"/>
      <c r="W102" s="17"/>
      <c r="X102" s="17"/>
      <c r="Y102" s="17"/>
      <c r="Z102" s="7"/>
      <c r="AA102" s="7"/>
    </row>
    <row r="103" spans="1:130" ht="25.15" customHeight="1" x14ac:dyDescent="0.25">
      <c r="A103" s="1199"/>
      <c r="B103" s="160" t="s">
        <v>116</v>
      </c>
      <c r="C103" s="54">
        <f t="shared" si="10"/>
        <v>0</v>
      </c>
      <c r="D103" s="114">
        <f>SUM(F103+H103+J103+L103+N103+P103)</f>
        <v>0</v>
      </c>
      <c r="E103" s="201">
        <f>SUM(G103+I103+K103+M103+O103+Q103)</f>
        <v>0</v>
      </c>
      <c r="F103" s="58"/>
      <c r="G103" s="296"/>
      <c r="H103" s="58"/>
      <c r="I103" s="117"/>
      <c r="J103" s="58"/>
      <c r="K103" s="59"/>
      <c r="L103" s="58"/>
      <c r="M103" s="59"/>
      <c r="N103" s="58"/>
      <c r="O103" s="117"/>
      <c r="P103" s="58"/>
      <c r="Q103" s="117"/>
      <c r="R103" s="274"/>
      <c r="S103" s="17"/>
      <c r="T103" s="17"/>
      <c r="U103" s="17"/>
      <c r="V103" s="17"/>
      <c r="W103" s="17"/>
      <c r="X103" s="17"/>
      <c r="Y103" s="17"/>
      <c r="Z103" s="7"/>
      <c r="AA103" s="7"/>
    </row>
    <row r="104" spans="1:130" ht="31.15" customHeight="1" x14ac:dyDescent="0.25">
      <c r="A104" s="492" t="s">
        <v>117</v>
      </c>
      <c r="B104" s="492"/>
      <c r="C104" s="492"/>
      <c r="D104" s="492"/>
      <c r="E104" s="492"/>
      <c r="F104" s="580"/>
      <c r="G104" s="580"/>
      <c r="H104" s="580"/>
      <c r="I104" s="581"/>
      <c r="J104" s="582"/>
      <c r="K104" s="582"/>
      <c r="L104" s="583"/>
      <c r="M104" s="584"/>
      <c r="N104" s="585"/>
      <c r="O104" s="580"/>
      <c r="P104" s="585"/>
      <c r="Q104" s="586"/>
      <c r="R104" s="304"/>
      <c r="S104" s="304"/>
      <c r="T104" s="305"/>
      <c r="U104" s="305"/>
      <c r="V104" s="305"/>
      <c r="W104" s="306"/>
      <c r="X104" s="305"/>
      <c r="Y104" s="306"/>
      <c r="Z104" s="307"/>
      <c r="AA104" s="30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</row>
    <row r="105" spans="1:130" ht="16.149999999999999" customHeight="1" x14ac:dyDescent="0.25">
      <c r="A105" s="1198" t="s">
        <v>25</v>
      </c>
      <c r="B105" s="1198" t="s">
        <v>26</v>
      </c>
      <c r="C105" s="1201" t="s">
        <v>27</v>
      </c>
      <c r="D105" s="1229"/>
      <c r="E105" s="1205"/>
      <c r="F105" s="1262" t="s">
        <v>28</v>
      </c>
      <c r="G105" s="1262"/>
      <c r="H105" s="1262"/>
      <c r="I105" s="1262"/>
      <c r="J105" s="1262"/>
      <c r="K105" s="1262"/>
      <c r="L105" s="1262"/>
      <c r="M105" s="1262"/>
      <c r="N105" s="1262"/>
      <c r="O105" s="1262"/>
      <c r="P105" s="1262"/>
      <c r="Q105" s="1262"/>
      <c r="R105" s="1262"/>
      <c r="S105" s="1262"/>
      <c r="T105" s="1263"/>
      <c r="U105" s="1263"/>
      <c r="V105" s="1262"/>
      <c r="W105" s="1262"/>
      <c r="X105" s="1262"/>
      <c r="Y105" s="1262"/>
      <c r="Z105" s="1262"/>
      <c r="AA105" s="1226"/>
    </row>
    <row r="106" spans="1:130" ht="16.149999999999999" customHeight="1" x14ac:dyDescent="0.25">
      <c r="A106" s="1198"/>
      <c r="B106" s="1198"/>
      <c r="C106" s="1190"/>
      <c r="D106" s="1191"/>
      <c r="E106" s="1185"/>
      <c r="F106" s="1361" t="s">
        <v>118</v>
      </c>
      <c r="G106" s="1356"/>
      <c r="H106" s="1355" t="s">
        <v>119</v>
      </c>
      <c r="I106" s="1356"/>
      <c r="J106" s="1355" t="s">
        <v>120</v>
      </c>
      <c r="K106" s="1356"/>
      <c r="L106" s="1361" t="s">
        <v>121</v>
      </c>
      <c r="M106" s="1356"/>
      <c r="N106" s="1355" t="s">
        <v>122</v>
      </c>
      <c r="O106" s="1356"/>
      <c r="P106" s="1355" t="s">
        <v>123</v>
      </c>
      <c r="Q106" s="1356"/>
      <c r="R106" s="1355" t="s">
        <v>124</v>
      </c>
      <c r="S106" s="1356"/>
      <c r="T106" s="1355" t="s">
        <v>125</v>
      </c>
      <c r="U106" s="1356"/>
      <c r="V106" s="1355" t="s">
        <v>126</v>
      </c>
      <c r="W106" s="1356"/>
      <c r="X106" s="1355" t="s">
        <v>127</v>
      </c>
      <c r="Y106" s="1356"/>
      <c r="Z106" s="1426" t="s">
        <v>128</v>
      </c>
      <c r="AA106" s="1386"/>
    </row>
    <row r="107" spans="1:130" ht="16.149999999999999" customHeight="1" x14ac:dyDescent="0.25">
      <c r="A107" s="1199"/>
      <c r="B107" s="1199"/>
      <c r="C107" s="30" t="s">
        <v>17</v>
      </c>
      <c r="D107" s="83" t="s">
        <v>18</v>
      </c>
      <c r="E107" s="527" t="s">
        <v>19</v>
      </c>
      <c r="F107" s="558" t="s">
        <v>18</v>
      </c>
      <c r="G107" s="514" t="s">
        <v>19</v>
      </c>
      <c r="H107" s="30" t="s">
        <v>18</v>
      </c>
      <c r="I107" s="514" t="s">
        <v>19</v>
      </c>
      <c r="J107" s="30" t="s">
        <v>18</v>
      </c>
      <c r="K107" s="514" t="s">
        <v>19</v>
      </c>
      <c r="L107" s="558" t="s">
        <v>18</v>
      </c>
      <c r="M107" s="514" t="s">
        <v>19</v>
      </c>
      <c r="N107" s="30" t="s">
        <v>18</v>
      </c>
      <c r="O107" s="514" t="s">
        <v>19</v>
      </c>
      <c r="P107" s="30" t="s">
        <v>18</v>
      </c>
      <c r="Q107" s="514" t="s">
        <v>19</v>
      </c>
      <c r="R107" s="30" t="s">
        <v>18</v>
      </c>
      <c r="S107" s="513" t="s">
        <v>19</v>
      </c>
      <c r="T107" s="30" t="s">
        <v>18</v>
      </c>
      <c r="U107" s="514" t="s">
        <v>19</v>
      </c>
      <c r="V107" s="30" t="s">
        <v>18</v>
      </c>
      <c r="W107" s="514" t="s">
        <v>19</v>
      </c>
      <c r="X107" s="30" t="s">
        <v>18</v>
      </c>
      <c r="Y107" s="514" t="s">
        <v>19</v>
      </c>
      <c r="Z107" s="587" t="s">
        <v>18</v>
      </c>
      <c r="AA107" s="310" t="s">
        <v>19</v>
      </c>
      <c r="AB107" s="311"/>
    </row>
    <row r="108" spans="1:130" ht="16.149999999999999" customHeight="1" x14ac:dyDescent="0.25">
      <c r="A108" s="1254" t="s">
        <v>129</v>
      </c>
      <c r="B108" s="94" t="s">
        <v>130</v>
      </c>
      <c r="C108" s="253">
        <f t="shared" ref="C108:C137" si="12">SUM(D108+E108)</f>
        <v>0</v>
      </c>
      <c r="D108" s="312">
        <f t="shared" ref="D108:D137" si="13">SUM(F108+H108+J108+L108+N108+P108+R108+T108+V108+X108+Z108)</f>
        <v>0</v>
      </c>
      <c r="E108" s="313">
        <f t="shared" ref="E108:E137" si="14">SUM(G108+I108+K108+M108+O108+Q108+S108+U108+W108+Y108+AA108)</f>
        <v>0</v>
      </c>
      <c r="F108" s="314"/>
      <c r="G108" s="123"/>
      <c r="H108" s="119"/>
      <c r="I108" s="120"/>
      <c r="J108" s="119"/>
      <c r="K108" s="120"/>
      <c r="L108" s="292"/>
      <c r="M108" s="120"/>
      <c r="N108" s="119"/>
      <c r="O108" s="120"/>
      <c r="P108" s="119"/>
      <c r="Q108" s="120"/>
      <c r="R108" s="119"/>
      <c r="S108" s="120"/>
      <c r="T108" s="119"/>
      <c r="U108" s="120"/>
      <c r="V108" s="121"/>
      <c r="W108" s="120"/>
      <c r="X108" s="121"/>
      <c r="Y108" s="120"/>
      <c r="Z108" s="315"/>
      <c r="AA108" s="316"/>
    </row>
    <row r="109" spans="1:130" ht="16.149999999999999" customHeight="1" x14ac:dyDescent="0.25">
      <c r="A109" s="1255"/>
      <c r="B109" s="519" t="s">
        <v>131</v>
      </c>
      <c r="C109" s="256">
        <f t="shared" si="12"/>
        <v>0</v>
      </c>
      <c r="D109" s="317">
        <f t="shared" si="13"/>
        <v>0</v>
      </c>
      <c r="E109" s="318">
        <f t="shared" si="14"/>
        <v>0</v>
      </c>
      <c r="F109" s="187"/>
      <c r="G109" s="108"/>
      <c r="H109" s="104"/>
      <c r="I109" s="105"/>
      <c r="J109" s="104"/>
      <c r="K109" s="105"/>
      <c r="L109" s="283"/>
      <c r="M109" s="105"/>
      <c r="N109" s="104"/>
      <c r="O109" s="105"/>
      <c r="P109" s="104"/>
      <c r="Q109" s="105"/>
      <c r="R109" s="104"/>
      <c r="S109" s="105"/>
      <c r="T109" s="104"/>
      <c r="U109" s="105"/>
      <c r="V109" s="106"/>
      <c r="W109" s="105"/>
      <c r="X109" s="106"/>
      <c r="Y109" s="105"/>
      <c r="Z109" s="319"/>
      <c r="AA109" s="320"/>
    </row>
    <row r="110" spans="1:130" ht="16.149999999999999" customHeight="1" x14ac:dyDescent="0.25">
      <c r="A110" s="1255"/>
      <c r="B110" s="520" t="s">
        <v>132</v>
      </c>
      <c r="C110" s="256">
        <f t="shared" si="12"/>
        <v>0</v>
      </c>
      <c r="D110" s="317">
        <f t="shared" si="13"/>
        <v>0</v>
      </c>
      <c r="E110" s="318">
        <f t="shared" si="14"/>
        <v>0</v>
      </c>
      <c r="F110" s="187"/>
      <c r="G110" s="108"/>
      <c r="H110" s="104"/>
      <c r="I110" s="105"/>
      <c r="J110" s="104"/>
      <c r="K110" s="105"/>
      <c r="L110" s="283"/>
      <c r="M110" s="105"/>
      <c r="N110" s="104"/>
      <c r="O110" s="105"/>
      <c r="P110" s="104"/>
      <c r="Q110" s="105"/>
      <c r="R110" s="104"/>
      <c r="S110" s="105"/>
      <c r="T110" s="104"/>
      <c r="U110" s="105"/>
      <c r="V110" s="106"/>
      <c r="W110" s="105"/>
      <c r="X110" s="106"/>
      <c r="Y110" s="105"/>
      <c r="Z110" s="319"/>
      <c r="AA110" s="320"/>
    </row>
    <row r="111" spans="1:130" ht="16.149999999999999" customHeight="1" x14ac:dyDescent="0.25">
      <c r="A111" s="1256"/>
      <c r="B111" s="520" t="s">
        <v>133</v>
      </c>
      <c r="C111" s="321">
        <f t="shared" si="12"/>
        <v>0</v>
      </c>
      <c r="D111" s="322">
        <f t="shared" si="13"/>
        <v>0</v>
      </c>
      <c r="E111" s="323">
        <f t="shared" si="14"/>
        <v>0</v>
      </c>
      <c r="F111" s="187"/>
      <c r="G111" s="108"/>
      <c r="H111" s="104"/>
      <c r="I111" s="105"/>
      <c r="J111" s="104"/>
      <c r="K111" s="105"/>
      <c r="L111" s="283"/>
      <c r="M111" s="105"/>
      <c r="N111" s="104"/>
      <c r="O111" s="105"/>
      <c r="P111" s="104"/>
      <c r="Q111" s="105"/>
      <c r="R111" s="104"/>
      <c r="S111" s="105"/>
      <c r="T111" s="104"/>
      <c r="U111" s="105"/>
      <c r="V111" s="106"/>
      <c r="W111" s="105"/>
      <c r="X111" s="106"/>
      <c r="Y111" s="105"/>
      <c r="Z111" s="319"/>
      <c r="AA111" s="320"/>
    </row>
    <row r="112" spans="1:130" ht="16.149999999999999" customHeight="1" x14ac:dyDescent="0.25">
      <c r="A112" s="1257"/>
      <c r="B112" s="113" t="s">
        <v>134</v>
      </c>
      <c r="C112" s="261">
        <f t="shared" si="12"/>
        <v>0</v>
      </c>
      <c r="D112" s="324">
        <f t="shared" si="13"/>
        <v>0</v>
      </c>
      <c r="E112" s="325">
        <f t="shared" si="14"/>
        <v>0</v>
      </c>
      <c r="F112" s="326"/>
      <c r="G112" s="117"/>
      <c r="H112" s="58"/>
      <c r="I112" s="59"/>
      <c r="J112" s="58"/>
      <c r="K112" s="59"/>
      <c r="L112" s="296"/>
      <c r="M112" s="59"/>
      <c r="N112" s="58"/>
      <c r="O112" s="59"/>
      <c r="P112" s="58"/>
      <c r="Q112" s="59"/>
      <c r="R112" s="58"/>
      <c r="S112" s="59"/>
      <c r="T112" s="58"/>
      <c r="U112" s="59"/>
      <c r="V112" s="115"/>
      <c r="W112" s="59"/>
      <c r="X112" s="115"/>
      <c r="Y112" s="59"/>
      <c r="Z112" s="327"/>
      <c r="AA112" s="205"/>
    </row>
    <row r="113" spans="1:27" ht="16.149999999999999" customHeight="1" x14ac:dyDescent="0.25">
      <c r="A113" s="1254" t="s">
        <v>135</v>
      </c>
      <c r="B113" s="94" t="s">
        <v>130</v>
      </c>
      <c r="C113" s="253">
        <f t="shared" si="12"/>
        <v>0</v>
      </c>
      <c r="D113" s="312">
        <f t="shared" si="13"/>
        <v>0</v>
      </c>
      <c r="E113" s="313">
        <f t="shared" si="14"/>
        <v>0</v>
      </c>
      <c r="F113" s="314"/>
      <c r="G113" s="123"/>
      <c r="H113" s="119"/>
      <c r="I113" s="120"/>
      <c r="J113" s="119"/>
      <c r="K113" s="120"/>
      <c r="L113" s="292"/>
      <c r="M113" s="120"/>
      <c r="N113" s="119"/>
      <c r="O113" s="120"/>
      <c r="P113" s="119"/>
      <c r="Q113" s="120"/>
      <c r="R113" s="119"/>
      <c r="S113" s="120"/>
      <c r="T113" s="119"/>
      <c r="U113" s="120"/>
      <c r="V113" s="121"/>
      <c r="W113" s="120"/>
      <c r="X113" s="121"/>
      <c r="Y113" s="120"/>
      <c r="Z113" s="315"/>
      <c r="AA113" s="316"/>
    </row>
    <row r="114" spans="1:27" ht="16.149999999999999" customHeight="1" x14ac:dyDescent="0.25">
      <c r="A114" s="1255"/>
      <c r="B114" s="519" t="s">
        <v>131</v>
      </c>
      <c r="C114" s="256">
        <f t="shared" si="12"/>
        <v>0</v>
      </c>
      <c r="D114" s="317">
        <f t="shared" si="13"/>
        <v>0</v>
      </c>
      <c r="E114" s="318">
        <f t="shared" si="14"/>
        <v>0</v>
      </c>
      <c r="F114" s="187"/>
      <c r="G114" s="108"/>
      <c r="H114" s="104"/>
      <c r="I114" s="105"/>
      <c r="J114" s="104"/>
      <c r="K114" s="105"/>
      <c r="L114" s="283"/>
      <c r="M114" s="105"/>
      <c r="N114" s="104"/>
      <c r="O114" s="105"/>
      <c r="P114" s="104"/>
      <c r="Q114" s="105"/>
      <c r="R114" s="104"/>
      <c r="S114" s="105"/>
      <c r="T114" s="104"/>
      <c r="U114" s="105"/>
      <c r="V114" s="106"/>
      <c r="W114" s="105"/>
      <c r="X114" s="106"/>
      <c r="Y114" s="105"/>
      <c r="Z114" s="319"/>
      <c r="AA114" s="320"/>
    </row>
    <row r="115" spans="1:27" ht="16.149999999999999" customHeight="1" x14ac:dyDescent="0.25">
      <c r="A115" s="1255"/>
      <c r="B115" s="520" t="s">
        <v>132</v>
      </c>
      <c r="C115" s="256">
        <f t="shared" si="12"/>
        <v>0</v>
      </c>
      <c r="D115" s="317">
        <f t="shared" si="13"/>
        <v>0</v>
      </c>
      <c r="E115" s="318">
        <f t="shared" si="14"/>
        <v>0</v>
      </c>
      <c r="F115" s="187"/>
      <c r="G115" s="108"/>
      <c r="H115" s="104"/>
      <c r="I115" s="105"/>
      <c r="J115" s="104"/>
      <c r="K115" s="105"/>
      <c r="L115" s="283"/>
      <c r="M115" s="105"/>
      <c r="N115" s="104"/>
      <c r="O115" s="105"/>
      <c r="P115" s="104"/>
      <c r="Q115" s="105"/>
      <c r="R115" s="104"/>
      <c r="S115" s="105"/>
      <c r="T115" s="104"/>
      <c r="U115" s="105"/>
      <c r="V115" s="106"/>
      <c r="W115" s="105"/>
      <c r="X115" s="106"/>
      <c r="Y115" s="105"/>
      <c r="Z115" s="319"/>
      <c r="AA115" s="320"/>
    </row>
    <row r="116" spans="1:27" ht="16.149999999999999" customHeight="1" x14ac:dyDescent="0.25">
      <c r="A116" s="1256"/>
      <c r="B116" s="520" t="s">
        <v>133</v>
      </c>
      <c r="C116" s="321">
        <f t="shared" si="12"/>
        <v>0</v>
      </c>
      <c r="D116" s="322">
        <f t="shared" si="13"/>
        <v>0</v>
      </c>
      <c r="E116" s="323">
        <f t="shared" si="14"/>
        <v>0</v>
      </c>
      <c r="F116" s="187"/>
      <c r="G116" s="108"/>
      <c r="H116" s="104"/>
      <c r="I116" s="105"/>
      <c r="J116" s="104"/>
      <c r="K116" s="105"/>
      <c r="L116" s="283"/>
      <c r="M116" s="105"/>
      <c r="N116" s="104"/>
      <c r="O116" s="105"/>
      <c r="P116" s="104"/>
      <c r="Q116" s="105"/>
      <c r="R116" s="104"/>
      <c r="S116" s="105"/>
      <c r="T116" s="104"/>
      <c r="U116" s="105"/>
      <c r="V116" s="106"/>
      <c r="W116" s="105"/>
      <c r="X116" s="106"/>
      <c r="Y116" s="105"/>
      <c r="Z116" s="319"/>
      <c r="AA116" s="320"/>
    </row>
    <row r="117" spans="1:27" ht="16.149999999999999" customHeight="1" x14ac:dyDescent="0.25">
      <c r="A117" s="1257"/>
      <c r="B117" s="113" t="s">
        <v>134</v>
      </c>
      <c r="C117" s="261">
        <f t="shared" si="12"/>
        <v>0</v>
      </c>
      <c r="D117" s="324">
        <f t="shared" si="13"/>
        <v>0</v>
      </c>
      <c r="E117" s="325">
        <f t="shared" si="14"/>
        <v>0</v>
      </c>
      <c r="F117" s="326"/>
      <c r="G117" s="117"/>
      <c r="H117" s="58"/>
      <c r="I117" s="59"/>
      <c r="J117" s="58"/>
      <c r="K117" s="59"/>
      <c r="L117" s="296"/>
      <c r="M117" s="59"/>
      <c r="N117" s="58"/>
      <c r="O117" s="59"/>
      <c r="P117" s="58"/>
      <c r="Q117" s="59"/>
      <c r="R117" s="58"/>
      <c r="S117" s="59"/>
      <c r="T117" s="58"/>
      <c r="U117" s="59"/>
      <c r="V117" s="115"/>
      <c r="W117" s="59"/>
      <c r="X117" s="115"/>
      <c r="Y117" s="59"/>
      <c r="Z117" s="327"/>
      <c r="AA117" s="205"/>
    </row>
    <row r="118" spans="1:27" ht="16.149999999999999" customHeight="1" x14ac:dyDescent="0.25">
      <c r="A118" s="1365" t="s">
        <v>136</v>
      </c>
      <c r="B118" s="94" t="s">
        <v>130</v>
      </c>
      <c r="C118" s="253">
        <f t="shared" si="12"/>
        <v>0</v>
      </c>
      <c r="D118" s="312">
        <f t="shared" si="13"/>
        <v>0</v>
      </c>
      <c r="E118" s="313">
        <f t="shared" si="14"/>
        <v>0</v>
      </c>
      <c r="F118" s="314"/>
      <c r="G118" s="123"/>
      <c r="H118" s="119"/>
      <c r="I118" s="120"/>
      <c r="J118" s="119"/>
      <c r="K118" s="120"/>
      <c r="L118" s="292"/>
      <c r="M118" s="120"/>
      <c r="N118" s="119"/>
      <c r="O118" s="120"/>
      <c r="P118" s="119"/>
      <c r="Q118" s="120"/>
      <c r="R118" s="119"/>
      <c r="S118" s="120"/>
      <c r="T118" s="119"/>
      <c r="U118" s="120"/>
      <c r="V118" s="121"/>
      <c r="W118" s="120"/>
      <c r="X118" s="121"/>
      <c r="Y118" s="120"/>
      <c r="Z118" s="315"/>
      <c r="AA118" s="316"/>
    </row>
    <row r="119" spans="1:27" ht="16.149999999999999" customHeight="1" x14ac:dyDescent="0.25">
      <c r="A119" s="1198"/>
      <c r="B119" s="519" t="s">
        <v>131</v>
      </c>
      <c r="C119" s="256">
        <f t="shared" si="12"/>
        <v>0</v>
      </c>
      <c r="D119" s="317">
        <f t="shared" si="13"/>
        <v>0</v>
      </c>
      <c r="E119" s="318">
        <f t="shared" si="14"/>
        <v>0</v>
      </c>
      <c r="F119" s="187"/>
      <c r="G119" s="108"/>
      <c r="H119" s="104"/>
      <c r="I119" s="105"/>
      <c r="J119" s="104"/>
      <c r="K119" s="105"/>
      <c r="L119" s="283"/>
      <c r="M119" s="105"/>
      <c r="N119" s="104"/>
      <c r="O119" s="105"/>
      <c r="P119" s="104"/>
      <c r="Q119" s="105"/>
      <c r="R119" s="104"/>
      <c r="S119" s="105"/>
      <c r="T119" s="104"/>
      <c r="U119" s="105"/>
      <c r="V119" s="106"/>
      <c r="W119" s="105"/>
      <c r="X119" s="106"/>
      <c r="Y119" s="105"/>
      <c r="Z119" s="319"/>
      <c r="AA119" s="320"/>
    </row>
    <row r="120" spans="1:27" ht="16.149999999999999" customHeight="1" x14ac:dyDescent="0.25">
      <c r="A120" s="1198"/>
      <c r="B120" s="520" t="s">
        <v>132</v>
      </c>
      <c r="C120" s="256">
        <f t="shared" si="12"/>
        <v>0</v>
      </c>
      <c r="D120" s="317">
        <f t="shared" si="13"/>
        <v>0</v>
      </c>
      <c r="E120" s="318">
        <f t="shared" si="14"/>
        <v>0</v>
      </c>
      <c r="F120" s="187"/>
      <c r="G120" s="108"/>
      <c r="H120" s="104"/>
      <c r="I120" s="105"/>
      <c r="J120" s="104"/>
      <c r="K120" s="105"/>
      <c r="L120" s="283"/>
      <c r="M120" s="105"/>
      <c r="N120" s="104"/>
      <c r="O120" s="105"/>
      <c r="P120" s="104"/>
      <c r="Q120" s="105"/>
      <c r="R120" s="104"/>
      <c r="S120" s="105"/>
      <c r="T120" s="104"/>
      <c r="U120" s="105"/>
      <c r="V120" s="106"/>
      <c r="W120" s="105"/>
      <c r="X120" s="106"/>
      <c r="Y120" s="105"/>
      <c r="Z120" s="319"/>
      <c r="AA120" s="320"/>
    </row>
    <row r="121" spans="1:27" ht="16.149999999999999" customHeight="1" x14ac:dyDescent="0.25">
      <c r="A121" s="1198"/>
      <c r="B121" s="520" t="s">
        <v>133</v>
      </c>
      <c r="C121" s="321">
        <f t="shared" si="12"/>
        <v>0</v>
      </c>
      <c r="D121" s="322">
        <f t="shared" si="13"/>
        <v>0</v>
      </c>
      <c r="E121" s="323">
        <f t="shared" si="14"/>
        <v>0</v>
      </c>
      <c r="F121" s="187"/>
      <c r="G121" s="108"/>
      <c r="H121" s="104"/>
      <c r="I121" s="105"/>
      <c r="J121" s="104"/>
      <c r="K121" s="105"/>
      <c r="L121" s="283"/>
      <c r="M121" s="105"/>
      <c r="N121" s="104"/>
      <c r="O121" s="105"/>
      <c r="P121" s="104"/>
      <c r="Q121" s="105"/>
      <c r="R121" s="104"/>
      <c r="S121" s="105"/>
      <c r="T121" s="104"/>
      <c r="U121" s="105"/>
      <c r="V121" s="106"/>
      <c r="W121" s="105"/>
      <c r="X121" s="106"/>
      <c r="Y121" s="105"/>
      <c r="Z121" s="319"/>
      <c r="AA121" s="320"/>
    </row>
    <row r="122" spans="1:27" ht="16.149999999999999" customHeight="1" x14ac:dyDescent="0.25">
      <c r="A122" s="1199"/>
      <c r="B122" s="113" t="s">
        <v>134</v>
      </c>
      <c r="C122" s="261">
        <f t="shared" si="12"/>
        <v>0</v>
      </c>
      <c r="D122" s="324">
        <f t="shared" si="13"/>
        <v>0</v>
      </c>
      <c r="E122" s="325">
        <f t="shared" si="14"/>
        <v>0</v>
      </c>
      <c r="F122" s="326"/>
      <c r="G122" s="117"/>
      <c r="H122" s="58"/>
      <c r="I122" s="59"/>
      <c r="J122" s="58"/>
      <c r="K122" s="59"/>
      <c r="L122" s="296"/>
      <c r="M122" s="59"/>
      <c r="N122" s="58"/>
      <c r="O122" s="59"/>
      <c r="P122" s="58"/>
      <c r="Q122" s="59"/>
      <c r="R122" s="58"/>
      <c r="S122" s="59"/>
      <c r="T122" s="58"/>
      <c r="U122" s="59"/>
      <c r="V122" s="115"/>
      <c r="W122" s="59"/>
      <c r="X122" s="115"/>
      <c r="Y122" s="59"/>
      <c r="Z122" s="327"/>
      <c r="AA122" s="205"/>
    </row>
    <row r="123" spans="1:27" ht="16.149999999999999" customHeight="1" x14ac:dyDescent="0.25">
      <c r="A123" s="1254" t="s">
        <v>137</v>
      </c>
      <c r="B123" s="94" t="s">
        <v>130</v>
      </c>
      <c r="C123" s="253">
        <f t="shared" si="12"/>
        <v>0</v>
      </c>
      <c r="D123" s="312">
        <f t="shared" si="13"/>
        <v>0</v>
      </c>
      <c r="E123" s="313">
        <f t="shared" si="14"/>
        <v>0</v>
      </c>
      <c r="F123" s="314"/>
      <c r="G123" s="123"/>
      <c r="H123" s="119"/>
      <c r="I123" s="120"/>
      <c r="J123" s="119"/>
      <c r="K123" s="120"/>
      <c r="L123" s="292"/>
      <c r="M123" s="120"/>
      <c r="N123" s="119"/>
      <c r="O123" s="120"/>
      <c r="P123" s="119"/>
      <c r="Q123" s="120"/>
      <c r="R123" s="119"/>
      <c r="S123" s="120"/>
      <c r="T123" s="119"/>
      <c r="U123" s="120"/>
      <c r="V123" s="121"/>
      <c r="W123" s="120"/>
      <c r="X123" s="121"/>
      <c r="Y123" s="120"/>
      <c r="Z123" s="315"/>
      <c r="AA123" s="316"/>
    </row>
    <row r="124" spans="1:27" ht="16.149999999999999" customHeight="1" x14ac:dyDescent="0.25">
      <c r="A124" s="1255"/>
      <c r="B124" s="519" t="s">
        <v>131</v>
      </c>
      <c r="C124" s="256">
        <f t="shared" si="12"/>
        <v>0</v>
      </c>
      <c r="D124" s="317">
        <f t="shared" si="13"/>
        <v>0</v>
      </c>
      <c r="E124" s="318">
        <f t="shared" si="14"/>
        <v>0</v>
      </c>
      <c r="F124" s="187"/>
      <c r="G124" s="108"/>
      <c r="H124" s="104"/>
      <c r="I124" s="105"/>
      <c r="J124" s="104"/>
      <c r="K124" s="105"/>
      <c r="L124" s="283"/>
      <c r="M124" s="105"/>
      <c r="N124" s="104"/>
      <c r="O124" s="105"/>
      <c r="P124" s="104"/>
      <c r="Q124" s="105"/>
      <c r="R124" s="104"/>
      <c r="S124" s="105"/>
      <c r="T124" s="104"/>
      <c r="U124" s="105"/>
      <c r="V124" s="106"/>
      <c r="W124" s="105"/>
      <c r="X124" s="106"/>
      <c r="Y124" s="105"/>
      <c r="Z124" s="319"/>
      <c r="AA124" s="320"/>
    </row>
    <row r="125" spans="1:27" ht="16.149999999999999" customHeight="1" x14ac:dyDescent="0.25">
      <c r="A125" s="1255"/>
      <c r="B125" s="520" t="s">
        <v>132</v>
      </c>
      <c r="C125" s="256">
        <f t="shared" si="12"/>
        <v>0</v>
      </c>
      <c r="D125" s="317">
        <f t="shared" si="13"/>
        <v>0</v>
      </c>
      <c r="E125" s="318">
        <f t="shared" si="14"/>
        <v>0</v>
      </c>
      <c r="F125" s="187"/>
      <c r="G125" s="108"/>
      <c r="H125" s="104"/>
      <c r="I125" s="105"/>
      <c r="J125" s="104"/>
      <c r="K125" s="105"/>
      <c r="L125" s="283"/>
      <c r="M125" s="105"/>
      <c r="N125" s="104"/>
      <c r="O125" s="105"/>
      <c r="P125" s="104"/>
      <c r="Q125" s="105"/>
      <c r="R125" s="104"/>
      <c r="S125" s="105"/>
      <c r="T125" s="104"/>
      <c r="U125" s="105"/>
      <c r="V125" s="106"/>
      <c r="W125" s="105"/>
      <c r="X125" s="106"/>
      <c r="Y125" s="105"/>
      <c r="Z125" s="319"/>
      <c r="AA125" s="320"/>
    </row>
    <row r="126" spans="1:27" ht="16.149999999999999" customHeight="1" x14ac:dyDescent="0.25">
      <c r="A126" s="1256"/>
      <c r="B126" s="520" t="s">
        <v>133</v>
      </c>
      <c r="C126" s="321">
        <f t="shared" si="12"/>
        <v>0</v>
      </c>
      <c r="D126" s="322">
        <f t="shared" si="13"/>
        <v>0</v>
      </c>
      <c r="E126" s="323">
        <f t="shared" si="14"/>
        <v>0</v>
      </c>
      <c r="F126" s="187"/>
      <c r="G126" s="108"/>
      <c r="H126" s="104"/>
      <c r="I126" s="105"/>
      <c r="J126" s="104"/>
      <c r="K126" s="105"/>
      <c r="L126" s="283"/>
      <c r="M126" s="105"/>
      <c r="N126" s="104"/>
      <c r="O126" s="105"/>
      <c r="P126" s="104"/>
      <c r="Q126" s="105"/>
      <c r="R126" s="104"/>
      <c r="S126" s="105"/>
      <c r="T126" s="104"/>
      <c r="U126" s="105"/>
      <c r="V126" s="106"/>
      <c r="W126" s="105"/>
      <c r="X126" s="106"/>
      <c r="Y126" s="105"/>
      <c r="Z126" s="319"/>
      <c r="AA126" s="320"/>
    </row>
    <row r="127" spans="1:27" ht="16.149999999999999" customHeight="1" x14ac:dyDescent="0.25">
      <c r="A127" s="1257"/>
      <c r="B127" s="113" t="s">
        <v>134</v>
      </c>
      <c r="C127" s="261">
        <f t="shared" si="12"/>
        <v>0</v>
      </c>
      <c r="D127" s="324">
        <f t="shared" si="13"/>
        <v>0</v>
      </c>
      <c r="E127" s="325">
        <f t="shared" si="14"/>
        <v>0</v>
      </c>
      <c r="F127" s="326"/>
      <c r="G127" s="117"/>
      <c r="H127" s="58"/>
      <c r="I127" s="59"/>
      <c r="J127" s="58"/>
      <c r="K127" s="59"/>
      <c r="L127" s="296"/>
      <c r="M127" s="59"/>
      <c r="N127" s="58"/>
      <c r="O127" s="59"/>
      <c r="P127" s="58"/>
      <c r="Q127" s="59"/>
      <c r="R127" s="58"/>
      <c r="S127" s="59"/>
      <c r="T127" s="58"/>
      <c r="U127" s="59"/>
      <c r="V127" s="115"/>
      <c r="W127" s="59"/>
      <c r="X127" s="115"/>
      <c r="Y127" s="59"/>
      <c r="Z127" s="327"/>
      <c r="AA127" s="205"/>
    </row>
    <row r="128" spans="1:27" ht="16.149999999999999" customHeight="1" x14ac:dyDescent="0.25">
      <c r="A128" s="1254" t="s">
        <v>138</v>
      </c>
      <c r="B128" s="94" t="s">
        <v>130</v>
      </c>
      <c r="C128" s="253">
        <f t="shared" si="12"/>
        <v>0</v>
      </c>
      <c r="D128" s="312">
        <f t="shared" si="13"/>
        <v>0</v>
      </c>
      <c r="E128" s="313">
        <f t="shared" si="14"/>
        <v>0</v>
      </c>
      <c r="F128" s="314"/>
      <c r="G128" s="123"/>
      <c r="H128" s="119"/>
      <c r="I128" s="120"/>
      <c r="J128" s="119"/>
      <c r="K128" s="120"/>
      <c r="L128" s="292"/>
      <c r="M128" s="120"/>
      <c r="N128" s="119"/>
      <c r="O128" s="120"/>
      <c r="P128" s="119"/>
      <c r="Q128" s="120"/>
      <c r="R128" s="119"/>
      <c r="S128" s="120"/>
      <c r="T128" s="119"/>
      <c r="U128" s="120"/>
      <c r="V128" s="121"/>
      <c r="W128" s="120"/>
      <c r="X128" s="121"/>
      <c r="Y128" s="120"/>
      <c r="Z128" s="315"/>
      <c r="AA128" s="316"/>
    </row>
    <row r="129" spans="1:27" ht="16.149999999999999" customHeight="1" x14ac:dyDescent="0.25">
      <c r="A129" s="1255"/>
      <c r="B129" s="519" t="s">
        <v>131</v>
      </c>
      <c r="C129" s="256">
        <f t="shared" si="12"/>
        <v>0</v>
      </c>
      <c r="D129" s="317">
        <f t="shared" si="13"/>
        <v>0</v>
      </c>
      <c r="E129" s="318">
        <f t="shared" si="14"/>
        <v>0</v>
      </c>
      <c r="F129" s="187"/>
      <c r="G129" s="108"/>
      <c r="H129" s="104"/>
      <c r="I129" s="105"/>
      <c r="J129" s="104"/>
      <c r="K129" s="105"/>
      <c r="L129" s="283"/>
      <c r="M129" s="105"/>
      <c r="N129" s="104"/>
      <c r="O129" s="105"/>
      <c r="P129" s="104"/>
      <c r="Q129" s="105"/>
      <c r="R129" s="104"/>
      <c r="S129" s="105"/>
      <c r="T129" s="104"/>
      <c r="U129" s="105"/>
      <c r="V129" s="106"/>
      <c r="W129" s="105"/>
      <c r="X129" s="106"/>
      <c r="Y129" s="105"/>
      <c r="Z129" s="319"/>
      <c r="AA129" s="320"/>
    </row>
    <row r="130" spans="1:27" ht="16.149999999999999" customHeight="1" x14ac:dyDescent="0.25">
      <c r="A130" s="1255"/>
      <c r="B130" s="520" t="s">
        <v>132</v>
      </c>
      <c r="C130" s="256">
        <f t="shared" si="12"/>
        <v>0</v>
      </c>
      <c r="D130" s="317">
        <f t="shared" si="13"/>
        <v>0</v>
      </c>
      <c r="E130" s="318">
        <f t="shared" si="14"/>
        <v>0</v>
      </c>
      <c r="F130" s="187"/>
      <c r="G130" s="108"/>
      <c r="H130" s="104"/>
      <c r="I130" s="105"/>
      <c r="J130" s="104"/>
      <c r="K130" s="105"/>
      <c r="L130" s="283"/>
      <c r="M130" s="105"/>
      <c r="N130" s="104"/>
      <c r="O130" s="105"/>
      <c r="P130" s="104"/>
      <c r="Q130" s="105"/>
      <c r="R130" s="104"/>
      <c r="S130" s="105"/>
      <c r="T130" s="104"/>
      <c r="U130" s="105"/>
      <c r="V130" s="106"/>
      <c r="W130" s="105"/>
      <c r="X130" s="106"/>
      <c r="Y130" s="105"/>
      <c r="Z130" s="319"/>
      <c r="AA130" s="320"/>
    </row>
    <row r="131" spans="1:27" ht="16.149999999999999" customHeight="1" x14ac:dyDescent="0.25">
      <c r="A131" s="1256"/>
      <c r="B131" s="520" t="s">
        <v>133</v>
      </c>
      <c r="C131" s="321">
        <f t="shared" si="12"/>
        <v>0</v>
      </c>
      <c r="D131" s="322">
        <f t="shared" si="13"/>
        <v>0</v>
      </c>
      <c r="E131" s="323">
        <f t="shared" si="14"/>
        <v>0</v>
      </c>
      <c r="F131" s="187"/>
      <c r="G131" s="108"/>
      <c r="H131" s="104"/>
      <c r="I131" s="105"/>
      <c r="J131" s="104"/>
      <c r="K131" s="105"/>
      <c r="L131" s="283"/>
      <c r="M131" s="105"/>
      <c r="N131" s="104"/>
      <c r="O131" s="105"/>
      <c r="P131" s="104"/>
      <c r="Q131" s="105"/>
      <c r="R131" s="104"/>
      <c r="S131" s="105"/>
      <c r="T131" s="104"/>
      <c r="U131" s="105"/>
      <c r="V131" s="106"/>
      <c r="W131" s="105"/>
      <c r="X131" s="106"/>
      <c r="Y131" s="105"/>
      <c r="Z131" s="319"/>
      <c r="AA131" s="320"/>
    </row>
    <row r="132" spans="1:27" ht="16.149999999999999" customHeight="1" x14ac:dyDescent="0.25">
      <c r="A132" s="1257"/>
      <c r="B132" s="113" t="s">
        <v>134</v>
      </c>
      <c r="C132" s="261">
        <f t="shared" si="12"/>
        <v>0</v>
      </c>
      <c r="D132" s="324">
        <f t="shared" si="13"/>
        <v>0</v>
      </c>
      <c r="E132" s="325">
        <f t="shared" si="14"/>
        <v>0</v>
      </c>
      <c r="F132" s="326"/>
      <c r="G132" s="117"/>
      <c r="H132" s="58"/>
      <c r="I132" s="59"/>
      <c r="J132" s="58"/>
      <c r="K132" s="59"/>
      <c r="L132" s="296"/>
      <c r="M132" s="59"/>
      <c r="N132" s="58"/>
      <c r="O132" s="59"/>
      <c r="P132" s="58"/>
      <c r="Q132" s="59"/>
      <c r="R132" s="58"/>
      <c r="S132" s="59"/>
      <c r="T132" s="58"/>
      <c r="U132" s="59"/>
      <c r="V132" s="115"/>
      <c r="W132" s="59"/>
      <c r="X132" s="115"/>
      <c r="Y132" s="59"/>
      <c r="Z132" s="327"/>
      <c r="AA132" s="205"/>
    </row>
    <row r="133" spans="1:27" ht="16.149999999999999" customHeight="1" x14ac:dyDescent="0.25">
      <c r="A133" s="1365" t="s">
        <v>139</v>
      </c>
      <c r="B133" s="94" t="s">
        <v>130</v>
      </c>
      <c r="C133" s="253">
        <f t="shared" si="12"/>
        <v>0</v>
      </c>
      <c r="D133" s="312">
        <f t="shared" si="13"/>
        <v>0</v>
      </c>
      <c r="E133" s="313">
        <f t="shared" si="14"/>
        <v>0</v>
      </c>
      <c r="F133" s="314"/>
      <c r="G133" s="123"/>
      <c r="H133" s="119"/>
      <c r="I133" s="120"/>
      <c r="J133" s="119"/>
      <c r="K133" s="120"/>
      <c r="L133" s="292"/>
      <c r="M133" s="120"/>
      <c r="N133" s="119"/>
      <c r="O133" s="120"/>
      <c r="P133" s="119"/>
      <c r="Q133" s="120"/>
      <c r="R133" s="119"/>
      <c r="S133" s="120"/>
      <c r="T133" s="119"/>
      <c r="U133" s="120"/>
      <c r="V133" s="121"/>
      <c r="W133" s="120"/>
      <c r="X133" s="121"/>
      <c r="Y133" s="120"/>
      <c r="Z133" s="315"/>
      <c r="AA133" s="316"/>
    </row>
    <row r="134" spans="1:27" ht="16.149999999999999" customHeight="1" x14ac:dyDescent="0.25">
      <c r="A134" s="1198"/>
      <c r="B134" s="519" t="s">
        <v>131</v>
      </c>
      <c r="C134" s="256">
        <f t="shared" si="12"/>
        <v>0</v>
      </c>
      <c r="D134" s="317">
        <f t="shared" si="13"/>
        <v>0</v>
      </c>
      <c r="E134" s="318">
        <f t="shared" si="14"/>
        <v>0</v>
      </c>
      <c r="F134" s="187"/>
      <c r="G134" s="108"/>
      <c r="H134" s="104"/>
      <c r="I134" s="105"/>
      <c r="J134" s="104"/>
      <c r="K134" s="105"/>
      <c r="L134" s="283"/>
      <c r="M134" s="105"/>
      <c r="N134" s="104"/>
      <c r="O134" s="105"/>
      <c r="P134" s="104"/>
      <c r="Q134" s="105"/>
      <c r="R134" s="104"/>
      <c r="S134" s="105"/>
      <c r="T134" s="104"/>
      <c r="U134" s="105"/>
      <c r="V134" s="106"/>
      <c r="W134" s="105"/>
      <c r="X134" s="106"/>
      <c r="Y134" s="105"/>
      <c r="Z134" s="319"/>
      <c r="AA134" s="320"/>
    </row>
    <row r="135" spans="1:27" ht="16.149999999999999" customHeight="1" x14ac:dyDescent="0.25">
      <c r="A135" s="1198"/>
      <c r="B135" s="520" t="s">
        <v>132</v>
      </c>
      <c r="C135" s="256">
        <f t="shared" si="12"/>
        <v>0</v>
      </c>
      <c r="D135" s="317">
        <f t="shared" si="13"/>
        <v>0</v>
      </c>
      <c r="E135" s="318">
        <f t="shared" si="14"/>
        <v>0</v>
      </c>
      <c r="F135" s="187"/>
      <c r="G135" s="108"/>
      <c r="H135" s="104"/>
      <c r="I135" s="105"/>
      <c r="J135" s="104"/>
      <c r="K135" s="105"/>
      <c r="L135" s="283"/>
      <c r="M135" s="105"/>
      <c r="N135" s="104"/>
      <c r="O135" s="105"/>
      <c r="P135" s="104"/>
      <c r="Q135" s="105"/>
      <c r="R135" s="104"/>
      <c r="S135" s="105"/>
      <c r="T135" s="104"/>
      <c r="U135" s="105"/>
      <c r="V135" s="106"/>
      <c r="W135" s="105"/>
      <c r="X135" s="106"/>
      <c r="Y135" s="105"/>
      <c r="Z135" s="319"/>
      <c r="AA135" s="320"/>
    </row>
    <row r="136" spans="1:27" ht="16.149999999999999" customHeight="1" x14ac:dyDescent="0.25">
      <c r="A136" s="1198"/>
      <c r="B136" s="520" t="s">
        <v>133</v>
      </c>
      <c r="C136" s="321">
        <f t="shared" si="12"/>
        <v>0</v>
      </c>
      <c r="D136" s="322">
        <f t="shared" si="13"/>
        <v>0</v>
      </c>
      <c r="E136" s="323">
        <f t="shared" si="14"/>
        <v>0</v>
      </c>
      <c r="F136" s="187"/>
      <c r="G136" s="108"/>
      <c r="H136" s="104"/>
      <c r="I136" s="105"/>
      <c r="J136" s="104"/>
      <c r="K136" s="105"/>
      <c r="L136" s="283"/>
      <c r="M136" s="105"/>
      <c r="N136" s="104"/>
      <c r="O136" s="105"/>
      <c r="P136" s="104"/>
      <c r="Q136" s="105"/>
      <c r="R136" s="104"/>
      <c r="S136" s="105"/>
      <c r="T136" s="104"/>
      <c r="U136" s="105"/>
      <c r="V136" s="106"/>
      <c r="W136" s="105"/>
      <c r="X136" s="106"/>
      <c r="Y136" s="105"/>
      <c r="Z136" s="319"/>
      <c r="AA136" s="320"/>
    </row>
    <row r="137" spans="1:27" ht="16.149999999999999" customHeight="1" x14ac:dyDescent="0.25">
      <c r="A137" s="1198"/>
      <c r="B137" s="130" t="s">
        <v>134</v>
      </c>
      <c r="C137" s="258">
        <f t="shared" si="12"/>
        <v>0</v>
      </c>
      <c r="D137" s="328">
        <f t="shared" si="13"/>
        <v>0</v>
      </c>
      <c r="E137" s="329">
        <f t="shared" si="14"/>
        <v>0</v>
      </c>
      <c r="F137" s="330"/>
      <c r="G137" s="138"/>
      <c r="H137" s="134"/>
      <c r="I137" s="135"/>
      <c r="J137" s="134"/>
      <c r="K137" s="135"/>
      <c r="L137" s="295"/>
      <c r="M137" s="135"/>
      <c r="N137" s="134"/>
      <c r="O137" s="135"/>
      <c r="P137" s="134"/>
      <c r="Q137" s="135"/>
      <c r="R137" s="134"/>
      <c r="S137" s="135"/>
      <c r="T137" s="134"/>
      <c r="U137" s="135"/>
      <c r="V137" s="136"/>
      <c r="W137" s="135"/>
      <c r="X137" s="136"/>
      <c r="Y137" s="135"/>
      <c r="Z137" s="331"/>
      <c r="AA137" s="332"/>
    </row>
    <row r="138" spans="1:27" ht="16.149999999999999" customHeight="1" thickBot="1" x14ac:dyDescent="0.3">
      <c r="A138" s="1383" t="s">
        <v>140</v>
      </c>
      <c r="B138" s="1384"/>
      <c r="C138" s="333">
        <f t="shared" ref="C138:AA138" si="15">SUM(C108:C137)</f>
        <v>0</v>
      </c>
      <c r="D138" s="334">
        <f t="shared" si="15"/>
        <v>0</v>
      </c>
      <c r="E138" s="335">
        <f t="shared" si="15"/>
        <v>0</v>
      </c>
      <c r="F138" s="336">
        <f t="shared" si="15"/>
        <v>0</v>
      </c>
      <c r="G138" s="588">
        <f t="shared" si="15"/>
        <v>0</v>
      </c>
      <c r="H138" s="336">
        <f t="shared" si="15"/>
        <v>0</v>
      </c>
      <c r="I138" s="588">
        <f t="shared" si="15"/>
        <v>0</v>
      </c>
      <c r="J138" s="336">
        <f t="shared" si="15"/>
        <v>0</v>
      </c>
      <c r="K138" s="588">
        <f t="shared" si="15"/>
        <v>0</v>
      </c>
      <c r="L138" s="336">
        <f t="shared" si="15"/>
        <v>0</v>
      </c>
      <c r="M138" s="588">
        <f t="shared" si="15"/>
        <v>0</v>
      </c>
      <c r="N138" s="336">
        <f t="shared" si="15"/>
        <v>0</v>
      </c>
      <c r="O138" s="588">
        <f t="shared" si="15"/>
        <v>0</v>
      </c>
      <c r="P138" s="336">
        <f t="shared" si="15"/>
        <v>0</v>
      </c>
      <c r="Q138" s="588">
        <f t="shared" si="15"/>
        <v>0</v>
      </c>
      <c r="R138" s="336">
        <f t="shared" si="15"/>
        <v>0</v>
      </c>
      <c r="S138" s="588">
        <f t="shared" si="15"/>
        <v>0</v>
      </c>
      <c r="T138" s="336">
        <f t="shared" si="15"/>
        <v>0</v>
      </c>
      <c r="U138" s="588">
        <f t="shared" si="15"/>
        <v>0</v>
      </c>
      <c r="V138" s="336">
        <f t="shared" si="15"/>
        <v>0</v>
      </c>
      <c r="W138" s="588">
        <f t="shared" si="15"/>
        <v>0</v>
      </c>
      <c r="X138" s="336">
        <f t="shared" si="15"/>
        <v>0</v>
      </c>
      <c r="Y138" s="588">
        <f t="shared" si="15"/>
        <v>0</v>
      </c>
      <c r="Z138" s="338">
        <f t="shared" si="15"/>
        <v>0</v>
      </c>
      <c r="AA138" s="589">
        <f t="shared" si="15"/>
        <v>0</v>
      </c>
    </row>
    <row r="139" spans="1:27" ht="16.149999999999999" customHeight="1" thickTop="1" x14ac:dyDescent="0.25">
      <c r="A139" s="1200" t="s">
        <v>141</v>
      </c>
      <c r="B139" s="139" t="s">
        <v>130</v>
      </c>
      <c r="C139" s="340">
        <f t="shared" ref="C139:C148" si="16">SUM(D139+E139)</f>
        <v>0</v>
      </c>
      <c r="D139" s="341">
        <f t="shared" ref="D139:E148" si="17">SUM(F139+H139+J139+L139+N139+P139+R139+T139+V139+X139+Z139)</f>
        <v>0</v>
      </c>
      <c r="E139" s="342">
        <f t="shared" si="17"/>
        <v>0</v>
      </c>
      <c r="F139" s="343"/>
      <c r="G139" s="147"/>
      <c r="H139" s="143"/>
      <c r="I139" s="144"/>
      <c r="J139" s="143"/>
      <c r="K139" s="144"/>
      <c r="L139" s="344"/>
      <c r="M139" s="144"/>
      <c r="N139" s="143"/>
      <c r="O139" s="144"/>
      <c r="P139" s="143"/>
      <c r="Q139" s="144"/>
      <c r="R139" s="143"/>
      <c r="S139" s="144"/>
      <c r="T139" s="143"/>
      <c r="U139" s="144"/>
      <c r="V139" s="145"/>
      <c r="W139" s="144"/>
      <c r="X139" s="145"/>
      <c r="Y139" s="144"/>
      <c r="Z139" s="345"/>
      <c r="AA139" s="346"/>
    </row>
    <row r="140" spans="1:27" ht="16.149999999999999" customHeight="1" x14ac:dyDescent="0.25">
      <c r="A140" s="1201"/>
      <c r="B140" s="519" t="s">
        <v>131</v>
      </c>
      <c r="C140" s="256">
        <f t="shared" si="16"/>
        <v>0</v>
      </c>
      <c r="D140" s="317">
        <f t="shared" si="17"/>
        <v>0</v>
      </c>
      <c r="E140" s="318">
        <f t="shared" si="17"/>
        <v>0</v>
      </c>
      <c r="F140" s="52"/>
      <c r="G140" s="100"/>
      <c r="H140" s="50"/>
      <c r="I140" s="51"/>
      <c r="J140" s="50"/>
      <c r="K140" s="51"/>
      <c r="L140" s="347"/>
      <c r="M140" s="51"/>
      <c r="N140" s="50"/>
      <c r="O140" s="51"/>
      <c r="P140" s="50"/>
      <c r="Q140" s="51"/>
      <c r="R140" s="50"/>
      <c r="S140" s="51"/>
      <c r="T140" s="50"/>
      <c r="U140" s="51"/>
      <c r="V140" s="98"/>
      <c r="W140" s="51"/>
      <c r="X140" s="98"/>
      <c r="Y140" s="51"/>
      <c r="Z140" s="348"/>
      <c r="AA140" s="349"/>
    </row>
    <row r="141" spans="1:27" ht="16.149999999999999" customHeight="1" x14ac:dyDescent="0.25">
      <c r="A141" s="1201"/>
      <c r="B141" s="520" t="s">
        <v>132</v>
      </c>
      <c r="C141" s="256">
        <f t="shared" si="16"/>
        <v>0</v>
      </c>
      <c r="D141" s="317">
        <f t="shared" si="17"/>
        <v>0</v>
      </c>
      <c r="E141" s="318">
        <f t="shared" si="17"/>
        <v>0</v>
      </c>
      <c r="F141" s="52"/>
      <c r="G141" s="100"/>
      <c r="H141" s="50"/>
      <c r="I141" s="51"/>
      <c r="J141" s="50"/>
      <c r="K141" s="51"/>
      <c r="L141" s="347"/>
      <c r="M141" s="51"/>
      <c r="N141" s="50"/>
      <c r="O141" s="51"/>
      <c r="P141" s="50"/>
      <c r="Q141" s="51"/>
      <c r="R141" s="50"/>
      <c r="S141" s="51"/>
      <c r="T141" s="50"/>
      <c r="U141" s="51"/>
      <c r="V141" s="98"/>
      <c r="W141" s="51"/>
      <c r="X141" s="98"/>
      <c r="Y141" s="51"/>
      <c r="Z141" s="348"/>
      <c r="AA141" s="349"/>
    </row>
    <row r="142" spans="1:27" ht="16.149999999999999" customHeight="1" x14ac:dyDescent="0.25">
      <c r="A142" s="1201"/>
      <c r="B142" s="520" t="s">
        <v>133</v>
      </c>
      <c r="C142" s="256">
        <f t="shared" si="16"/>
        <v>0</v>
      </c>
      <c r="D142" s="317">
        <f t="shared" si="17"/>
        <v>0</v>
      </c>
      <c r="E142" s="318">
        <f t="shared" si="17"/>
        <v>0</v>
      </c>
      <c r="F142" s="52"/>
      <c r="G142" s="100"/>
      <c r="H142" s="50"/>
      <c r="I142" s="51"/>
      <c r="J142" s="50"/>
      <c r="K142" s="51"/>
      <c r="L142" s="347"/>
      <c r="M142" s="51"/>
      <c r="N142" s="50"/>
      <c r="O142" s="51"/>
      <c r="P142" s="50"/>
      <c r="Q142" s="51"/>
      <c r="R142" s="50"/>
      <c r="S142" s="51"/>
      <c r="T142" s="50"/>
      <c r="U142" s="51"/>
      <c r="V142" s="98"/>
      <c r="W142" s="51"/>
      <c r="X142" s="98"/>
      <c r="Y142" s="51"/>
      <c r="Z142" s="348"/>
      <c r="AA142" s="349"/>
    </row>
    <row r="143" spans="1:27" ht="16.149999999999999" customHeight="1" x14ac:dyDescent="0.25">
      <c r="A143" s="1201"/>
      <c r="B143" s="130" t="s">
        <v>134</v>
      </c>
      <c r="C143" s="350">
        <f t="shared" si="16"/>
        <v>0</v>
      </c>
      <c r="D143" s="351">
        <f t="shared" si="17"/>
        <v>0</v>
      </c>
      <c r="E143" s="352">
        <f t="shared" si="17"/>
        <v>0</v>
      </c>
      <c r="F143" s="353"/>
      <c r="G143" s="290"/>
      <c r="H143" s="288"/>
      <c r="I143" s="354"/>
      <c r="J143" s="288"/>
      <c r="K143" s="354"/>
      <c r="L143" s="289"/>
      <c r="M143" s="354"/>
      <c r="N143" s="288"/>
      <c r="O143" s="354"/>
      <c r="P143" s="288"/>
      <c r="Q143" s="354"/>
      <c r="R143" s="288"/>
      <c r="S143" s="354"/>
      <c r="T143" s="288"/>
      <c r="U143" s="354"/>
      <c r="V143" s="355"/>
      <c r="W143" s="354"/>
      <c r="X143" s="355"/>
      <c r="Y143" s="354"/>
      <c r="Z143" s="356"/>
      <c r="AA143" s="357"/>
    </row>
    <row r="144" spans="1:27" ht="16.149999999999999" customHeight="1" x14ac:dyDescent="0.25">
      <c r="A144" s="1358" t="s">
        <v>142</v>
      </c>
      <c r="B144" s="94" t="s">
        <v>130</v>
      </c>
      <c r="C144" s="253">
        <f t="shared" si="16"/>
        <v>0</v>
      </c>
      <c r="D144" s="312">
        <f t="shared" si="17"/>
        <v>0</v>
      </c>
      <c r="E144" s="313">
        <f t="shared" si="17"/>
        <v>0</v>
      </c>
      <c r="F144" s="314"/>
      <c r="G144" s="123"/>
      <c r="H144" s="119"/>
      <c r="I144" s="120"/>
      <c r="J144" s="119"/>
      <c r="K144" s="120"/>
      <c r="L144" s="292"/>
      <c r="M144" s="120"/>
      <c r="N144" s="119"/>
      <c r="O144" s="120"/>
      <c r="P144" s="119"/>
      <c r="Q144" s="120"/>
      <c r="R144" s="119"/>
      <c r="S144" s="120"/>
      <c r="T144" s="119"/>
      <c r="U144" s="120"/>
      <c r="V144" s="121"/>
      <c r="W144" s="120"/>
      <c r="X144" s="121"/>
      <c r="Y144" s="120"/>
      <c r="Z144" s="315"/>
      <c r="AA144" s="316"/>
    </row>
    <row r="145" spans="1:130" ht="16.149999999999999" customHeight="1" x14ac:dyDescent="0.25">
      <c r="A145" s="1201"/>
      <c r="B145" s="519" t="s">
        <v>131</v>
      </c>
      <c r="C145" s="256">
        <f t="shared" si="16"/>
        <v>0</v>
      </c>
      <c r="D145" s="317">
        <f t="shared" si="17"/>
        <v>0</v>
      </c>
      <c r="E145" s="318">
        <f t="shared" si="17"/>
        <v>0</v>
      </c>
      <c r="F145" s="52"/>
      <c r="G145" s="100"/>
      <c r="H145" s="50"/>
      <c r="I145" s="51"/>
      <c r="J145" s="50"/>
      <c r="K145" s="51"/>
      <c r="L145" s="347"/>
      <c r="M145" s="51"/>
      <c r="N145" s="50"/>
      <c r="O145" s="51"/>
      <c r="P145" s="50"/>
      <c r="Q145" s="51"/>
      <c r="R145" s="50"/>
      <c r="S145" s="51"/>
      <c r="T145" s="50"/>
      <c r="U145" s="51"/>
      <c r="V145" s="98"/>
      <c r="W145" s="51"/>
      <c r="X145" s="98"/>
      <c r="Y145" s="51"/>
      <c r="Z145" s="348"/>
      <c r="AA145" s="349"/>
    </row>
    <row r="146" spans="1:130" ht="16.149999999999999" customHeight="1" x14ac:dyDescent="0.25">
      <c r="A146" s="1201"/>
      <c r="B146" s="520" t="s">
        <v>132</v>
      </c>
      <c r="C146" s="256">
        <f t="shared" si="16"/>
        <v>0</v>
      </c>
      <c r="D146" s="317">
        <f t="shared" si="17"/>
        <v>0</v>
      </c>
      <c r="E146" s="318">
        <f t="shared" si="17"/>
        <v>0</v>
      </c>
      <c r="F146" s="52"/>
      <c r="G146" s="100"/>
      <c r="H146" s="50"/>
      <c r="I146" s="51"/>
      <c r="J146" s="50"/>
      <c r="K146" s="51"/>
      <c r="L146" s="347"/>
      <c r="M146" s="51"/>
      <c r="N146" s="50"/>
      <c r="O146" s="51"/>
      <c r="P146" s="50"/>
      <c r="Q146" s="51"/>
      <c r="R146" s="50"/>
      <c r="S146" s="51"/>
      <c r="T146" s="50"/>
      <c r="U146" s="51"/>
      <c r="V146" s="98"/>
      <c r="W146" s="51"/>
      <c r="X146" s="98"/>
      <c r="Y146" s="51"/>
      <c r="Z146" s="348"/>
      <c r="AA146" s="349"/>
    </row>
    <row r="147" spans="1:130" ht="16.149999999999999" customHeight="1" x14ac:dyDescent="0.25">
      <c r="A147" s="1201"/>
      <c r="B147" s="520" t="s">
        <v>133</v>
      </c>
      <c r="C147" s="256">
        <f t="shared" si="16"/>
        <v>0</v>
      </c>
      <c r="D147" s="317">
        <f t="shared" si="17"/>
        <v>0</v>
      </c>
      <c r="E147" s="318">
        <f t="shared" si="17"/>
        <v>0</v>
      </c>
      <c r="F147" s="52"/>
      <c r="G147" s="100"/>
      <c r="H147" s="50"/>
      <c r="I147" s="51"/>
      <c r="J147" s="50"/>
      <c r="K147" s="51"/>
      <c r="L147" s="347"/>
      <c r="M147" s="51"/>
      <c r="N147" s="50"/>
      <c r="O147" s="51"/>
      <c r="P147" s="50"/>
      <c r="Q147" s="51"/>
      <c r="R147" s="50"/>
      <c r="S147" s="51"/>
      <c r="T147" s="50"/>
      <c r="U147" s="51"/>
      <c r="V147" s="98"/>
      <c r="W147" s="51"/>
      <c r="X147" s="98"/>
      <c r="Y147" s="51"/>
      <c r="Z147" s="348"/>
      <c r="AA147" s="349"/>
    </row>
    <row r="148" spans="1:130" ht="16.149999999999999" customHeight="1" x14ac:dyDescent="0.25">
      <c r="A148" s="1190"/>
      <c r="B148" s="113" t="s">
        <v>134</v>
      </c>
      <c r="C148" s="358">
        <f t="shared" si="16"/>
        <v>0</v>
      </c>
      <c r="D148" s="359">
        <f t="shared" si="17"/>
        <v>0</v>
      </c>
      <c r="E148" s="360">
        <f t="shared" si="17"/>
        <v>0</v>
      </c>
      <c r="F148" s="361"/>
      <c r="G148" s="362"/>
      <c r="H148" s="206"/>
      <c r="I148" s="209"/>
      <c r="J148" s="206"/>
      <c r="K148" s="209"/>
      <c r="L148" s="207"/>
      <c r="M148" s="209"/>
      <c r="N148" s="206"/>
      <c r="O148" s="209"/>
      <c r="P148" s="206"/>
      <c r="Q148" s="209"/>
      <c r="R148" s="206"/>
      <c r="S148" s="209"/>
      <c r="T148" s="206"/>
      <c r="U148" s="209"/>
      <c r="V148" s="208"/>
      <c r="W148" s="209"/>
      <c r="X148" s="208"/>
      <c r="Y148" s="209"/>
      <c r="Z148" s="363"/>
      <c r="AA148" s="364"/>
    </row>
    <row r="149" spans="1:130" ht="16.149999999999999" customHeight="1" x14ac:dyDescent="0.25">
      <c r="A149" s="1383" t="s">
        <v>140</v>
      </c>
      <c r="B149" s="1384"/>
      <c r="C149" s="333">
        <f t="shared" ref="C149:AA149" si="18">SUM(C139:C148)</f>
        <v>0</v>
      </c>
      <c r="D149" s="334">
        <f t="shared" si="18"/>
        <v>0</v>
      </c>
      <c r="E149" s="335">
        <f t="shared" si="18"/>
        <v>0</v>
      </c>
      <c r="F149" s="333">
        <f t="shared" si="18"/>
        <v>0</v>
      </c>
      <c r="G149" s="588">
        <f t="shared" si="18"/>
        <v>0</v>
      </c>
      <c r="H149" s="333">
        <f t="shared" si="18"/>
        <v>0</v>
      </c>
      <c r="I149" s="588">
        <f t="shared" si="18"/>
        <v>0</v>
      </c>
      <c r="J149" s="333">
        <f t="shared" si="18"/>
        <v>0</v>
      </c>
      <c r="K149" s="588">
        <f t="shared" si="18"/>
        <v>0</v>
      </c>
      <c r="L149" s="333">
        <f t="shared" si="18"/>
        <v>0</v>
      </c>
      <c r="M149" s="588">
        <f t="shared" si="18"/>
        <v>0</v>
      </c>
      <c r="N149" s="333">
        <f t="shared" si="18"/>
        <v>0</v>
      </c>
      <c r="O149" s="588">
        <f t="shared" si="18"/>
        <v>0</v>
      </c>
      <c r="P149" s="333">
        <f t="shared" si="18"/>
        <v>0</v>
      </c>
      <c r="Q149" s="588">
        <f t="shared" si="18"/>
        <v>0</v>
      </c>
      <c r="R149" s="333">
        <f t="shared" si="18"/>
        <v>0</v>
      </c>
      <c r="S149" s="588">
        <f t="shared" si="18"/>
        <v>0</v>
      </c>
      <c r="T149" s="333">
        <f t="shared" si="18"/>
        <v>0</v>
      </c>
      <c r="U149" s="588">
        <f t="shared" si="18"/>
        <v>0</v>
      </c>
      <c r="V149" s="333">
        <f t="shared" si="18"/>
        <v>0</v>
      </c>
      <c r="W149" s="588">
        <f t="shared" si="18"/>
        <v>0</v>
      </c>
      <c r="X149" s="333">
        <f t="shared" si="18"/>
        <v>0</v>
      </c>
      <c r="Y149" s="588">
        <f t="shared" si="18"/>
        <v>0</v>
      </c>
      <c r="Z149" s="365">
        <f t="shared" si="18"/>
        <v>0</v>
      </c>
      <c r="AA149" s="589">
        <f t="shared" si="18"/>
        <v>0</v>
      </c>
    </row>
    <row r="150" spans="1:130" ht="31.15" customHeight="1" x14ac:dyDescent="0.25">
      <c r="A150" s="366" t="s">
        <v>143</v>
      </c>
      <c r="B150" s="367"/>
      <c r="C150" s="367"/>
      <c r="D150" s="367"/>
      <c r="E150" s="368"/>
      <c r="F150" s="369"/>
      <c r="G150" s="369"/>
      <c r="H150" s="369"/>
      <c r="I150" s="369"/>
      <c r="J150" s="369"/>
      <c r="K150" s="369"/>
      <c r="L150" s="369"/>
      <c r="M150" s="369"/>
      <c r="N150" s="369"/>
      <c r="O150" s="369"/>
      <c r="P150" s="369"/>
      <c r="Q150" s="369"/>
      <c r="R150" s="369"/>
      <c r="S150" s="369"/>
      <c r="T150" s="369"/>
      <c r="U150" s="369"/>
      <c r="V150" s="369"/>
      <c r="W150" s="369"/>
      <c r="X150" s="369"/>
      <c r="Y150" s="369"/>
      <c r="Z150" s="370"/>
      <c r="AA150" s="370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</row>
    <row r="151" spans="1:130" ht="16.149999999999999" customHeight="1" x14ac:dyDescent="0.25">
      <c r="A151" s="1388" t="s">
        <v>21</v>
      </c>
      <c r="B151" s="1363"/>
      <c r="C151" s="1427" t="s">
        <v>59</v>
      </c>
      <c r="D151" s="1388"/>
      <c r="E151" s="1363"/>
      <c r="F151" s="1390" t="s">
        <v>28</v>
      </c>
      <c r="G151" s="1391"/>
      <c r="H151" s="1391"/>
      <c r="I151" s="1391"/>
      <c r="J151" s="1391"/>
      <c r="K151" s="1391"/>
      <c r="L151" s="1391"/>
      <c r="M151" s="1391"/>
      <c r="N151" s="1391"/>
      <c r="O151" s="1391"/>
      <c r="P151" s="1391"/>
      <c r="Q151" s="1391"/>
      <c r="R151" s="1391"/>
      <c r="S151" s="1391"/>
      <c r="T151" s="1391"/>
      <c r="U151" s="1391"/>
      <c r="V151" s="1391"/>
      <c r="W151" s="1391"/>
      <c r="X151" s="1391"/>
      <c r="Y151" s="1391"/>
      <c r="Z151" s="1391"/>
      <c r="AA151" s="1391"/>
      <c r="AB151" s="1391"/>
      <c r="AC151" s="1391"/>
      <c r="AD151" s="1391"/>
      <c r="AE151" s="1391"/>
      <c r="AF151" s="1391"/>
      <c r="AG151" s="1391"/>
      <c r="AH151" s="1391"/>
      <c r="AI151" s="1391"/>
      <c r="AJ151" s="1391"/>
      <c r="AK151" s="1391"/>
      <c r="AL151" s="1391"/>
      <c r="AM151" s="1392"/>
    </row>
    <row r="152" spans="1:130" ht="16.149999999999999" customHeight="1" x14ac:dyDescent="0.25">
      <c r="A152" s="1265"/>
      <c r="B152" s="1194"/>
      <c r="C152" s="1268"/>
      <c r="D152" s="1266"/>
      <c r="E152" s="1195"/>
      <c r="F152" s="1390" t="s">
        <v>144</v>
      </c>
      <c r="G152" s="1392"/>
      <c r="H152" s="1390" t="s">
        <v>145</v>
      </c>
      <c r="I152" s="1392"/>
      <c r="J152" s="1390" t="s">
        <v>122</v>
      </c>
      <c r="K152" s="1392"/>
      <c r="L152" s="1272" t="s">
        <v>123</v>
      </c>
      <c r="M152" s="1273"/>
      <c r="N152" s="1273" t="s">
        <v>124</v>
      </c>
      <c r="O152" s="1274"/>
      <c r="P152" s="1390" t="s">
        <v>146</v>
      </c>
      <c r="Q152" s="1392"/>
      <c r="R152" s="1391" t="s">
        <v>147</v>
      </c>
      <c r="S152" s="1392"/>
      <c r="T152" s="1391" t="s">
        <v>148</v>
      </c>
      <c r="U152" s="1392"/>
      <c r="V152" s="1390" t="s">
        <v>149</v>
      </c>
      <c r="W152" s="1392"/>
      <c r="X152" s="1391" t="s">
        <v>150</v>
      </c>
      <c r="Y152" s="1392"/>
      <c r="Z152" s="1393" t="s">
        <v>151</v>
      </c>
      <c r="AA152" s="1394"/>
      <c r="AB152" s="1393" t="s">
        <v>152</v>
      </c>
      <c r="AC152" s="1394"/>
      <c r="AD152" s="1393" t="s">
        <v>153</v>
      </c>
      <c r="AE152" s="1394"/>
      <c r="AF152" s="1393" t="s">
        <v>126</v>
      </c>
      <c r="AG152" s="1394"/>
      <c r="AH152" s="1393" t="s">
        <v>154</v>
      </c>
      <c r="AI152" s="1394"/>
      <c r="AJ152" s="1393" t="s">
        <v>155</v>
      </c>
      <c r="AK152" s="1394"/>
      <c r="AL152" s="1395" t="s">
        <v>128</v>
      </c>
      <c r="AM152" s="1394"/>
    </row>
    <row r="153" spans="1:130" ht="16.149999999999999" customHeight="1" x14ac:dyDescent="0.25">
      <c r="A153" s="1266"/>
      <c r="B153" s="1195"/>
      <c r="C153" s="590" t="s">
        <v>17</v>
      </c>
      <c r="D153" s="591" t="s">
        <v>18</v>
      </c>
      <c r="E153" s="526" t="s">
        <v>19</v>
      </c>
      <c r="F153" s="592" t="s">
        <v>18</v>
      </c>
      <c r="G153" s="526" t="s">
        <v>19</v>
      </c>
      <c r="H153" s="592" t="s">
        <v>18</v>
      </c>
      <c r="I153" s="526" t="s">
        <v>19</v>
      </c>
      <c r="J153" s="592" t="s">
        <v>18</v>
      </c>
      <c r="K153" s="526" t="s">
        <v>19</v>
      </c>
      <c r="L153" s="523" t="s">
        <v>18</v>
      </c>
      <c r="M153" s="376" t="s">
        <v>19</v>
      </c>
      <c r="N153" s="524" t="s">
        <v>18</v>
      </c>
      <c r="O153" s="525" t="s">
        <v>19</v>
      </c>
      <c r="P153" s="524" t="s">
        <v>18</v>
      </c>
      <c r="Q153" s="525" t="s">
        <v>19</v>
      </c>
      <c r="R153" s="593" t="s">
        <v>18</v>
      </c>
      <c r="S153" s="515" t="s">
        <v>19</v>
      </c>
      <c r="T153" s="593" t="s">
        <v>18</v>
      </c>
      <c r="U153" s="515" t="s">
        <v>19</v>
      </c>
      <c r="V153" s="523" t="s">
        <v>18</v>
      </c>
      <c r="W153" s="515" t="s">
        <v>19</v>
      </c>
      <c r="X153" s="593" t="s">
        <v>18</v>
      </c>
      <c r="Y153" s="515" t="s">
        <v>19</v>
      </c>
      <c r="Z153" s="381" t="s">
        <v>18</v>
      </c>
      <c r="AA153" s="382" t="s">
        <v>19</v>
      </c>
      <c r="AB153" s="381" t="s">
        <v>18</v>
      </c>
      <c r="AC153" s="382" t="s">
        <v>19</v>
      </c>
      <c r="AD153" s="381" t="s">
        <v>18</v>
      </c>
      <c r="AE153" s="382" t="s">
        <v>19</v>
      </c>
      <c r="AF153" s="381" t="s">
        <v>18</v>
      </c>
      <c r="AG153" s="382" t="s">
        <v>19</v>
      </c>
      <c r="AH153" s="381" t="s">
        <v>18</v>
      </c>
      <c r="AI153" s="382" t="s">
        <v>19</v>
      </c>
      <c r="AJ153" s="381" t="s">
        <v>18</v>
      </c>
      <c r="AK153" s="382" t="s">
        <v>19</v>
      </c>
      <c r="AL153" s="594" t="s">
        <v>18</v>
      </c>
      <c r="AM153" s="382" t="s">
        <v>19</v>
      </c>
    </row>
    <row r="154" spans="1:130" ht="16.149999999999999" customHeight="1" x14ac:dyDescent="0.25">
      <c r="A154" s="1396" t="s">
        <v>156</v>
      </c>
      <c r="B154" s="384" t="s">
        <v>157</v>
      </c>
      <c r="C154" s="253">
        <f t="shared" ref="C154:C159" si="19">SUM(D154+E154)</f>
        <v>0</v>
      </c>
      <c r="D154" s="312">
        <f>SUM(F154+H154+J154+L154+N154+P154+R154+T154+V154+X154+Z154+AB154+AD154+AF154+AH154+AJ154+AL154)</f>
        <v>0</v>
      </c>
      <c r="E154" s="155">
        <f>SUM(G154+I154+K154+M154+O154+Q154+S154+U154+W154+Y154+AA154+AC154+AE154+AG154+AI154+AK154+AM154)</f>
        <v>0</v>
      </c>
      <c r="F154" s="385"/>
      <c r="G154" s="386"/>
      <c r="H154" s="387"/>
      <c r="I154" s="386"/>
      <c r="J154" s="387"/>
      <c r="K154" s="386"/>
      <c r="L154" s="387"/>
      <c r="M154" s="388"/>
      <c r="N154" s="388"/>
      <c r="O154" s="386"/>
      <c r="P154" s="387"/>
      <c r="Q154" s="386"/>
      <c r="R154" s="385"/>
      <c r="S154" s="386"/>
      <c r="T154" s="385"/>
      <c r="U154" s="386"/>
      <c r="V154" s="387"/>
      <c r="W154" s="386"/>
      <c r="X154" s="385"/>
      <c r="Y154" s="386"/>
      <c r="Z154" s="389"/>
      <c r="AA154" s="390"/>
      <c r="AB154" s="389"/>
      <c r="AC154" s="390"/>
      <c r="AD154" s="389"/>
      <c r="AE154" s="390"/>
      <c r="AF154" s="389"/>
      <c r="AG154" s="390"/>
      <c r="AH154" s="389"/>
      <c r="AI154" s="390"/>
      <c r="AJ154" s="389"/>
      <c r="AK154" s="390"/>
      <c r="AL154" s="391"/>
      <c r="AM154" s="390"/>
    </row>
    <row r="155" spans="1:130" ht="16.149999999999999" customHeight="1" x14ac:dyDescent="0.25">
      <c r="A155" s="1279"/>
      <c r="B155" s="392" t="s">
        <v>158</v>
      </c>
      <c r="C155" s="256">
        <f t="shared" si="19"/>
        <v>0</v>
      </c>
      <c r="D155" s="317">
        <f t="shared" ref="D155:E159" si="20">SUM(F155+H155+J155+L155+N155+P155+R155+T155+V155+X155+Z155+AB155+AD155+AF155+AH155+AJ155+AL155)</f>
        <v>0</v>
      </c>
      <c r="E155" s="159">
        <f t="shared" si="20"/>
        <v>0</v>
      </c>
      <c r="F155" s="393"/>
      <c r="G155" s="394"/>
      <c r="H155" s="395"/>
      <c r="I155" s="394"/>
      <c r="J155" s="395"/>
      <c r="K155" s="394"/>
      <c r="L155" s="395"/>
      <c r="M155" s="396"/>
      <c r="N155" s="396"/>
      <c r="O155" s="394"/>
      <c r="P155" s="395"/>
      <c r="Q155" s="394"/>
      <c r="R155" s="393"/>
      <c r="S155" s="394"/>
      <c r="T155" s="393"/>
      <c r="U155" s="394"/>
      <c r="V155" s="395"/>
      <c r="W155" s="394"/>
      <c r="X155" s="393"/>
      <c r="Y155" s="394"/>
      <c r="Z155" s="397"/>
      <c r="AA155" s="398"/>
      <c r="AB155" s="397"/>
      <c r="AC155" s="398"/>
      <c r="AD155" s="397"/>
      <c r="AE155" s="398"/>
      <c r="AF155" s="397"/>
      <c r="AG155" s="398"/>
      <c r="AH155" s="397"/>
      <c r="AI155" s="398"/>
      <c r="AJ155" s="397"/>
      <c r="AK155" s="398"/>
      <c r="AL155" s="399"/>
      <c r="AM155" s="398"/>
    </row>
    <row r="156" spans="1:130" ht="16.149999999999999" customHeight="1" x14ac:dyDescent="0.25">
      <c r="A156" s="1280"/>
      <c r="B156" s="400" t="s">
        <v>159</v>
      </c>
      <c r="C156" s="358">
        <f t="shared" si="19"/>
        <v>0</v>
      </c>
      <c r="D156" s="359">
        <f t="shared" si="20"/>
        <v>0</v>
      </c>
      <c r="E156" s="401">
        <f t="shared" si="20"/>
        <v>0</v>
      </c>
      <c r="F156" s="402"/>
      <c r="G156" s="403"/>
      <c r="H156" s="404"/>
      <c r="I156" s="403"/>
      <c r="J156" s="404"/>
      <c r="K156" s="403"/>
      <c r="L156" s="404"/>
      <c r="M156" s="405"/>
      <c r="N156" s="405"/>
      <c r="O156" s="403"/>
      <c r="P156" s="404"/>
      <c r="Q156" s="403"/>
      <c r="R156" s="402"/>
      <c r="S156" s="403"/>
      <c r="T156" s="402"/>
      <c r="U156" s="403"/>
      <c r="V156" s="404"/>
      <c r="W156" s="403"/>
      <c r="X156" s="402"/>
      <c r="Y156" s="403"/>
      <c r="Z156" s="406"/>
      <c r="AA156" s="407"/>
      <c r="AB156" s="406"/>
      <c r="AC156" s="407"/>
      <c r="AD156" s="406"/>
      <c r="AE156" s="407"/>
      <c r="AF156" s="406"/>
      <c r="AG156" s="407"/>
      <c r="AH156" s="406"/>
      <c r="AI156" s="407"/>
      <c r="AJ156" s="406"/>
      <c r="AK156" s="407"/>
      <c r="AL156" s="408"/>
      <c r="AM156" s="407"/>
    </row>
    <row r="157" spans="1:130" ht="16.149999999999999" customHeight="1" x14ac:dyDescent="0.25">
      <c r="A157" s="1396" t="s">
        <v>160</v>
      </c>
      <c r="B157" s="384" t="s">
        <v>157</v>
      </c>
      <c r="C157" s="253">
        <f t="shared" si="19"/>
        <v>0</v>
      </c>
      <c r="D157" s="312">
        <f t="shared" si="20"/>
        <v>0</v>
      </c>
      <c r="E157" s="155">
        <f t="shared" si="20"/>
        <v>0</v>
      </c>
      <c r="F157" s="385"/>
      <c r="G157" s="386"/>
      <c r="H157" s="387"/>
      <c r="I157" s="386"/>
      <c r="J157" s="387"/>
      <c r="K157" s="386"/>
      <c r="L157" s="387"/>
      <c r="M157" s="388"/>
      <c r="N157" s="388"/>
      <c r="O157" s="386"/>
      <c r="P157" s="387"/>
      <c r="Q157" s="386"/>
      <c r="R157" s="385"/>
      <c r="S157" s="386"/>
      <c r="T157" s="385"/>
      <c r="U157" s="386"/>
      <c r="V157" s="387"/>
      <c r="W157" s="386"/>
      <c r="X157" s="385"/>
      <c r="Y157" s="386"/>
      <c r="Z157" s="389"/>
      <c r="AA157" s="390"/>
      <c r="AB157" s="389"/>
      <c r="AC157" s="390"/>
      <c r="AD157" s="389"/>
      <c r="AE157" s="390"/>
      <c r="AF157" s="389"/>
      <c r="AG157" s="390"/>
      <c r="AH157" s="389"/>
      <c r="AI157" s="390"/>
      <c r="AJ157" s="389"/>
      <c r="AK157" s="390"/>
      <c r="AL157" s="391"/>
      <c r="AM157" s="390"/>
    </row>
    <row r="158" spans="1:130" ht="16.149999999999999" customHeight="1" x14ac:dyDescent="0.25">
      <c r="A158" s="1279"/>
      <c r="B158" s="392" t="s">
        <v>158</v>
      </c>
      <c r="C158" s="256">
        <f t="shared" si="19"/>
        <v>0</v>
      </c>
      <c r="D158" s="317">
        <f t="shared" si="20"/>
        <v>0</v>
      </c>
      <c r="E158" s="159">
        <f t="shared" si="20"/>
        <v>0</v>
      </c>
      <c r="F158" s="393"/>
      <c r="G158" s="394"/>
      <c r="H158" s="395"/>
      <c r="I158" s="394"/>
      <c r="J158" s="395"/>
      <c r="K158" s="394"/>
      <c r="L158" s="395"/>
      <c r="M158" s="396"/>
      <c r="N158" s="396"/>
      <c r="O158" s="394"/>
      <c r="P158" s="395"/>
      <c r="Q158" s="394"/>
      <c r="R158" s="393"/>
      <c r="S158" s="394"/>
      <c r="T158" s="393"/>
      <c r="U158" s="394"/>
      <c r="V158" s="395"/>
      <c r="W158" s="394"/>
      <c r="X158" s="393"/>
      <c r="Y158" s="394"/>
      <c r="Z158" s="397"/>
      <c r="AA158" s="398"/>
      <c r="AB158" s="397"/>
      <c r="AC158" s="398"/>
      <c r="AD158" s="397"/>
      <c r="AE158" s="398"/>
      <c r="AF158" s="397"/>
      <c r="AG158" s="398"/>
      <c r="AH158" s="397"/>
      <c r="AI158" s="398"/>
      <c r="AJ158" s="397"/>
      <c r="AK158" s="398"/>
      <c r="AL158" s="399"/>
      <c r="AM158" s="398"/>
    </row>
    <row r="159" spans="1:130" ht="16.149999999999999" customHeight="1" x14ac:dyDescent="0.25">
      <c r="A159" s="1280"/>
      <c r="B159" s="400" t="s">
        <v>159</v>
      </c>
      <c r="C159" s="358">
        <f t="shared" si="19"/>
        <v>0</v>
      </c>
      <c r="D159" s="359">
        <f t="shared" si="20"/>
        <v>0</v>
      </c>
      <c r="E159" s="401">
        <f t="shared" si="20"/>
        <v>0</v>
      </c>
      <c r="F159" s="402"/>
      <c r="G159" s="403"/>
      <c r="H159" s="404"/>
      <c r="I159" s="403"/>
      <c r="J159" s="404"/>
      <c r="K159" s="403"/>
      <c r="L159" s="404"/>
      <c r="M159" s="405"/>
      <c r="N159" s="405"/>
      <c r="O159" s="403"/>
      <c r="P159" s="404"/>
      <c r="Q159" s="403"/>
      <c r="R159" s="402"/>
      <c r="S159" s="403"/>
      <c r="T159" s="402"/>
      <c r="U159" s="403"/>
      <c r="V159" s="404"/>
      <c r="W159" s="403"/>
      <c r="X159" s="402"/>
      <c r="Y159" s="403"/>
      <c r="Z159" s="406"/>
      <c r="AA159" s="407"/>
      <c r="AB159" s="406"/>
      <c r="AC159" s="407"/>
      <c r="AD159" s="406"/>
      <c r="AE159" s="407"/>
      <c r="AF159" s="406"/>
      <c r="AG159" s="407"/>
      <c r="AH159" s="406"/>
      <c r="AI159" s="407"/>
      <c r="AJ159" s="406"/>
      <c r="AK159" s="407"/>
      <c r="AL159" s="408"/>
      <c r="AM159" s="407"/>
    </row>
    <row r="160" spans="1:130" ht="31.15" customHeight="1" x14ac:dyDescent="0.25">
      <c r="A160" s="19" t="s">
        <v>161</v>
      </c>
      <c r="B160" s="19"/>
      <c r="C160" s="19"/>
      <c r="D160" s="19"/>
      <c r="E160" s="20"/>
      <c r="F160" s="20"/>
      <c r="G160" s="20"/>
      <c r="H160" s="20"/>
      <c r="I160" s="20"/>
      <c r="J160" s="20"/>
      <c r="K160" s="20"/>
      <c r="L160" s="20"/>
      <c r="M160" s="216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7"/>
      <c r="AA160" s="7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</row>
    <row r="161" spans="1:130" ht="16.149999999999999" customHeight="1" x14ac:dyDescent="0.25">
      <c r="A161" s="1365" t="s">
        <v>25</v>
      </c>
      <c r="B161" s="1365" t="s">
        <v>26</v>
      </c>
      <c r="C161" s="1358" t="s">
        <v>59</v>
      </c>
      <c r="D161" s="1359"/>
      <c r="E161" s="1357"/>
      <c r="F161" s="1355" t="s">
        <v>28</v>
      </c>
      <c r="G161" s="1361"/>
      <c r="H161" s="1361"/>
      <c r="I161" s="1361"/>
      <c r="J161" s="1361"/>
      <c r="K161" s="1361"/>
      <c r="L161" s="1361"/>
      <c r="M161" s="1361"/>
      <c r="N161" s="1361"/>
      <c r="O161" s="1356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7"/>
      <c r="AA161" s="7"/>
    </row>
    <row r="162" spans="1:130" ht="16.149999999999999" customHeight="1" x14ac:dyDescent="0.25">
      <c r="A162" s="1198"/>
      <c r="B162" s="1198"/>
      <c r="C162" s="1190"/>
      <c r="D162" s="1191"/>
      <c r="E162" s="1185"/>
      <c r="F162" s="1355" t="s">
        <v>153</v>
      </c>
      <c r="G162" s="1356"/>
      <c r="H162" s="1355" t="s">
        <v>126</v>
      </c>
      <c r="I162" s="1356"/>
      <c r="J162" s="1355" t="s">
        <v>154</v>
      </c>
      <c r="K162" s="1356"/>
      <c r="L162" s="1355" t="s">
        <v>155</v>
      </c>
      <c r="M162" s="1356"/>
      <c r="N162" s="1355" t="s">
        <v>128</v>
      </c>
      <c r="O162" s="1356"/>
      <c r="P162" s="7"/>
      <c r="Q162" s="86"/>
      <c r="R162" s="86"/>
      <c r="S162" s="7"/>
      <c r="T162" s="7"/>
      <c r="U162" s="7"/>
      <c r="V162" s="7"/>
      <c r="W162" s="7"/>
      <c r="X162" s="7"/>
      <c r="Y162" s="7"/>
      <c r="Z162" s="7"/>
      <c r="AA162" s="7"/>
    </row>
    <row r="163" spans="1:130" ht="16.149999999999999" customHeight="1" x14ac:dyDescent="0.25">
      <c r="A163" s="1199"/>
      <c r="B163" s="1199"/>
      <c r="C163" s="485" t="s">
        <v>17</v>
      </c>
      <c r="D163" s="595" t="s">
        <v>18</v>
      </c>
      <c r="E163" s="518" t="s">
        <v>19</v>
      </c>
      <c r="F163" s="596" t="s">
        <v>18</v>
      </c>
      <c r="G163" s="518" t="s">
        <v>19</v>
      </c>
      <c r="H163" s="596" t="s">
        <v>18</v>
      </c>
      <c r="I163" s="518" t="s">
        <v>19</v>
      </c>
      <c r="J163" s="596" t="s">
        <v>18</v>
      </c>
      <c r="K163" s="518" t="s">
        <v>19</v>
      </c>
      <c r="L163" s="596" t="s">
        <v>18</v>
      </c>
      <c r="M163" s="518" t="s">
        <v>19</v>
      </c>
      <c r="N163" s="596" t="s">
        <v>18</v>
      </c>
      <c r="O163" s="518" t="s">
        <v>19</v>
      </c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130" ht="16.149999999999999" customHeight="1" x14ac:dyDescent="0.25">
      <c r="A164" s="1365" t="s">
        <v>162</v>
      </c>
      <c r="B164" s="412" t="s">
        <v>163</v>
      </c>
      <c r="C164" s="253">
        <f t="shared" ref="C164:C169" si="21">SUM(D164+E164)</f>
        <v>0</v>
      </c>
      <c r="D164" s="312">
        <f t="shared" ref="D164:E169" si="22">SUM(F164+H164+J164+L164+N164)</f>
        <v>0</v>
      </c>
      <c r="E164" s="155">
        <f t="shared" si="22"/>
        <v>0</v>
      </c>
      <c r="F164" s="314"/>
      <c r="G164" s="413"/>
      <c r="H164" s="119"/>
      <c r="I164" s="120"/>
      <c r="J164" s="314"/>
      <c r="K164" s="413"/>
      <c r="L164" s="119"/>
      <c r="M164" s="120"/>
      <c r="N164" s="314"/>
      <c r="O164" s="120"/>
      <c r="P164" s="44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CG164" s="10">
        <v>0</v>
      </c>
      <c r="CH164" s="10">
        <v>0</v>
      </c>
    </row>
    <row r="165" spans="1:130" ht="16.149999999999999" customHeight="1" x14ac:dyDescent="0.25">
      <c r="A165" s="1198"/>
      <c r="B165" s="414" t="s">
        <v>164</v>
      </c>
      <c r="C165" s="350">
        <f t="shared" si="21"/>
        <v>0</v>
      </c>
      <c r="D165" s="351">
        <f t="shared" si="22"/>
        <v>0</v>
      </c>
      <c r="E165" s="415">
        <f t="shared" si="22"/>
        <v>0</v>
      </c>
      <c r="F165" s="353"/>
      <c r="G165" s="416"/>
      <c r="H165" s="288"/>
      <c r="I165" s="354"/>
      <c r="J165" s="353"/>
      <c r="K165" s="416"/>
      <c r="L165" s="288"/>
      <c r="M165" s="354"/>
      <c r="N165" s="353"/>
      <c r="O165" s="354"/>
      <c r="P165" s="44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CG165" s="10">
        <v>0</v>
      </c>
      <c r="CH165" s="10">
        <v>0</v>
      </c>
    </row>
    <row r="166" spans="1:130" ht="16.149999999999999" customHeight="1" x14ac:dyDescent="0.25">
      <c r="A166" s="1199"/>
      <c r="B166" s="417" t="s">
        <v>165</v>
      </c>
      <c r="C166" s="418">
        <f t="shared" si="21"/>
        <v>0</v>
      </c>
      <c r="D166" s="328">
        <f t="shared" si="22"/>
        <v>0</v>
      </c>
      <c r="E166" s="260">
        <f t="shared" si="22"/>
        <v>0</v>
      </c>
      <c r="F166" s="330"/>
      <c r="G166" s="419"/>
      <c r="H166" s="134"/>
      <c r="I166" s="135"/>
      <c r="J166" s="330"/>
      <c r="K166" s="419"/>
      <c r="L166" s="134"/>
      <c r="M166" s="135"/>
      <c r="N166" s="330"/>
      <c r="O166" s="135"/>
      <c r="P166" s="44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CG166" s="10">
        <v>0</v>
      </c>
      <c r="CH166" s="10">
        <v>0</v>
      </c>
    </row>
    <row r="167" spans="1:130" ht="16.149999999999999" customHeight="1" x14ac:dyDescent="0.25">
      <c r="A167" s="1365" t="s">
        <v>166</v>
      </c>
      <c r="B167" s="420" t="s">
        <v>163</v>
      </c>
      <c r="C167" s="253">
        <f t="shared" si="21"/>
        <v>0</v>
      </c>
      <c r="D167" s="312">
        <f t="shared" si="22"/>
        <v>0</v>
      </c>
      <c r="E167" s="155">
        <f t="shared" si="22"/>
        <v>0</v>
      </c>
      <c r="F167" s="119"/>
      <c r="G167" s="120"/>
      <c r="H167" s="119"/>
      <c r="I167" s="413"/>
      <c r="J167" s="119"/>
      <c r="K167" s="120"/>
      <c r="L167" s="314"/>
      <c r="M167" s="413"/>
      <c r="N167" s="119"/>
      <c r="O167" s="120"/>
      <c r="P167" s="44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CG167" s="10">
        <v>0</v>
      </c>
      <c r="CH167" s="10">
        <v>0</v>
      </c>
    </row>
    <row r="168" spans="1:130" ht="16.149999999999999" customHeight="1" x14ac:dyDescent="0.25">
      <c r="A168" s="1198"/>
      <c r="B168" s="414" t="s">
        <v>164</v>
      </c>
      <c r="C168" s="321">
        <f t="shared" si="21"/>
        <v>0</v>
      </c>
      <c r="D168" s="322">
        <f t="shared" si="22"/>
        <v>0</v>
      </c>
      <c r="E168" s="421">
        <f t="shared" si="22"/>
        <v>0</v>
      </c>
      <c r="F168" s="288"/>
      <c r="G168" s="354"/>
      <c r="H168" s="104"/>
      <c r="I168" s="188"/>
      <c r="J168" s="104"/>
      <c r="K168" s="105"/>
      <c r="L168" s="187"/>
      <c r="M168" s="188"/>
      <c r="N168" s="104"/>
      <c r="O168" s="105"/>
      <c r="P168" s="44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CG168" s="10">
        <v>0</v>
      </c>
      <c r="CH168" s="10">
        <v>0</v>
      </c>
    </row>
    <row r="169" spans="1:130" ht="16.149999999999999" customHeight="1" x14ac:dyDescent="0.25">
      <c r="A169" s="1199"/>
      <c r="B169" s="422" t="s">
        <v>165</v>
      </c>
      <c r="C169" s="261">
        <f t="shared" si="21"/>
        <v>0</v>
      </c>
      <c r="D169" s="324">
        <f t="shared" si="22"/>
        <v>0</v>
      </c>
      <c r="E169" s="162">
        <f t="shared" si="22"/>
        <v>0</v>
      </c>
      <c r="F169" s="58"/>
      <c r="G169" s="59"/>
      <c r="H169" s="58"/>
      <c r="I169" s="423"/>
      <c r="J169" s="58"/>
      <c r="K169" s="59"/>
      <c r="L169" s="326"/>
      <c r="M169" s="423"/>
      <c r="N169" s="58"/>
      <c r="O169" s="59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31.15" customHeight="1" x14ac:dyDescent="0.25">
      <c r="A170" s="1397" t="s">
        <v>167</v>
      </c>
      <c r="B170" s="1397"/>
      <c r="C170" s="1397"/>
      <c r="D170" s="1397"/>
      <c r="E170" s="1397"/>
      <c r="F170" s="1397"/>
      <c r="G170" s="1397"/>
      <c r="H170" s="1397"/>
      <c r="I170" s="1397"/>
      <c r="J170" s="1397"/>
      <c r="K170" s="1397"/>
      <c r="L170" s="1397"/>
      <c r="M170" s="1397"/>
      <c r="N170" s="1397"/>
      <c r="O170" s="139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</row>
    <row r="171" spans="1:130" ht="16.149999999999999" customHeight="1" x14ac:dyDescent="0.25">
      <c r="A171" s="1358" t="s">
        <v>168</v>
      </c>
      <c r="B171" s="1357"/>
      <c r="C171" s="1358" t="s">
        <v>59</v>
      </c>
      <c r="D171" s="1359"/>
      <c r="E171" s="1357"/>
      <c r="F171" s="1355" t="s">
        <v>28</v>
      </c>
      <c r="G171" s="1361"/>
      <c r="H171" s="1361"/>
      <c r="I171" s="1361"/>
      <c r="J171" s="1361"/>
      <c r="K171" s="1361"/>
      <c r="L171" s="1361"/>
      <c r="M171" s="1361"/>
      <c r="N171" s="1361"/>
      <c r="O171" s="1361"/>
      <c r="P171" s="1361"/>
      <c r="Q171" s="1356"/>
      <c r="R171" s="17"/>
      <c r="S171" s="17"/>
      <c r="T171" s="17"/>
      <c r="U171" s="17"/>
      <c r="V171" s="17"/>
      <c r="W171" s="17"/>
      <c r="X171" s="17"/>
      <c r="Y171" s="17"/>
      <c r="Z171" s="7"/>
      <c r="AA171" s="7"/>
    </row>
    <row r="172" spans="1:130" ht="16.149999999999999" customHeight="1" x14ac:dyDescent="0.25">
      <c r="A172" s="1201"/>
      <c r="B172" s="1205"/>
      <c r="C172" s="1190"/>
      <c r="D172" s="1191"/>
      <c r="E172" s="1185"/>
      <c r="F172" s="1355" t="s">
        <v>126</v>
      </c>
      <c r="G172" s="1356"/>
      <c r="H172" s="1355" t="s">
        <v>154</v>
      </c>
      <c r="I172" s="1356"/>
      <c r="J172" s="1355" t="s">
        <v>155</v>
      </c>
      <c r="K172" s="1356"/>
      <c r="L172" s="1355" t="s">
        <v>169</v>
      </c>
      <c r="M172" s="1356"/>
      <c r="N172" s="1355" t="s">
        <v>170</v>
      </c>
      <c r="O172" s="1356"/>
      <c r="P172" s="1355" t="s">
        <v>171</v>
      </c>
      <c r="Q172" s="1356"/>
      <c r="R172" s="17"/>
      <c r="S172" s="17"/>
      <c r="T172" s="17"/>
      <c r="U172" s="17"/>
      <c r="V172" s="17"/>
      <c r="W172" s="17"/>
      <c r="X172" s="17"/>
      <c r="Y172" s="17"/>
      <c r="Z172" s="7"/>
      <c r="AA172" s="7"/>
    </row>
    <row r="173" spans="1:130" ht="16.149999999999999" customHeight="1" x14ac:dyDescent="0.25">
      <c r="A173" s="1190"/>
      <c r="B173" s="1185"/>
      <c r="C173" s="485" t="s">
        <v>17</v>
      </c>
      <c r="D173" s="595" t="s">
        <v>18</v>
      </c>
      <c r="E173" s="518" t="s">
        <v>19</v>
      </c>
      <c r="F173" s="596" t="s">
        <v>18</v>
      </c>
      <c r="G173" s="518" t="s">
        <v>19</v>
      </c>
      <c r="H173" s="596" t="s">
        <v>18</v>
      </c>
      <c r="I173" s="518" t="s">
        <v>19</v>
      </c>
      <c r="J173" s="596" t="s">
        <v>18</v>
      </c>
      <c r="K173" s="534" t="s">
        <v>19</v>
      </c>
      <c r="L173" s="596" t="s">
        <v>18</v>
      </c>
      <c r="M173" s="518" t="s">
        <v>19</v>
      </c>
      <c r="N173" s="596" t="s">
        <v>18</v>
      </c>
      <c r="O173" s="518" t="s">
        <v>19</v>
      </c>
      <c r="P173" s="596" t="s">
        <v>18</v>
      </c>
      <c r="Q173" s="534" t="s">
        <v>19</v>
      </c>
      <c r="R173" s="17"/>
      <c r="S173" s="17"/>
      <c r="T173" s="17"/>
      <c r="U173" s="17"/>
      <c r="V173" s="17"/>
      <c r="W173" s="17"/>
      <c r="X173" s="17"/>
      <c r="Y173" s="17"/>
      <c r="Z173" s="7"/>
      <c r="AA173" s="7"/>
    </row>
    <row r="174" spans="1:130" ht="16.149999999999999" customHeight="1" x14ac:dyDescent="0.25">
      <c r="A174" s="1281" t="s">
        <v>172</v>
      </c>
      <c r="B174" s="1282"/>
      <c r="C174" s="253">
        <f>SUM(D174+E174)</f>
        <v>8</v>
      </c>
      <c r="D174" s="312">
        <f t="shared" ref="D174:E176" si="23">SUM(F174+H174+J174+L174+N174+P174)</f>
        <v>2</v>
      </c>
      <c r="E174" s="155">
        <f t="shared" si="23"/>
        <v>6</v>
      </c>
      <c r="F174" s="314">
        <v>1</v>
      </c>
      <c r="G174" s="413">
        <v>3</v>
      </c>
      <c r="H174" s="119">
        <v>1</v>
      </c>
      <c r="I174" s="120">
        <v>3</v>
      </c>
      <c r="J174" s="314">
        <v>0</v>
      </c>
      <c r="K174" s="120">
        <v>0</v>
      </c>
      <c r="L174" s="314">
        <v>0</v>
      </c>
      <c r="M174" s="413">
        <v>0</v>
      </c>
      <c r="N174" s="119">
        <v>0</v>
      </c>
      <c r="O174" s="120">
        <v>0</v>
      </c>
      <c r="P174" s="314">
        <v>0</v>
      </c>
      <c r="Q174" s="120">
        <v>0</v>
      </c>
      <c r="R174" s="17"/>
      <c r="S174" s="17"/>
      <c r="T174" s="17"/>
      <c r="U174" s="17"/>
      <c r="V174" s="17"/>
      <c r="W174" s="17"/>
      <c r="X174" s="17"/>
      <c r="Y174" s="17"/>
      <c r="Z174" s="7"/>
      <c r="AA174" s="7"/>
    </row>
    <row r="175" spans="1:130" ht="16.149999999999999" customHeight="1" x14ac:dyDescent="0.25">
      <c r="A175" s="1283" t="s">
        <v>173</v>
      </c>
      <c r="B175" s="1284"/>
      <c r="C175" s="321">
        <f>SUM(D175+E175)</f>
        <v>80</v>
      </c>
      <c r="D175" s="322">
        <f t="shared" si="23"/>
        <v>49</v>
      </c>
      <c r="E175" s="415">
        <f t="shared" si="23"/>
        <v>31</v>
      </c>
      <c r="F175" s="353">
        <v>12</v>
      </c>
      <c r="G175" s="416">
        <v>10</v>
      </c>
      <c r="H175" s="288">
        <v>13</v>
      </c>
      <c r="I175" s="354">
        <v>5</v>
      </c>
      <c r="J175" s="353">
        <v>5</v>
      </c>
      <c r="K175" s="354">
        <v>9</v>
      </c>
      <c r="L175" s="353">
        <v>10</v>
      </c>
      <c r="M175" s="416">
        <v>3</v>
      </c>
      <c r="N175" s="288">
        <v>8</v>
      </c>
      <c r="O175" s="354">
        <v>2</v>
      </c>
      <c r="P175" s="353">
        <v>1</v>
      </c>
      <c r="Q175" s="354">
        <v>2</v>
      </c>
      <c r="R175" s="17"/>
      <c r="S175" s="17"/>
      <c r="T175" s="17"/>
      <c r="U175" s="17"/>
      <c r="V175" s="17"/>
      <c r="W175" s="17"/>
      <c r="X175" s="17"/>
      <c r="Y175" s="17"/>
      <c r="Z175" s="7"/>
      <c r="AA175" s="7"/>
    </row>
    <row r="176" spans="1:130" ht="16.149999999999999" customHeight="1" x14ac:dyDescent="0.25">
      <c r="A176" s="1285" t="s">
        <v>174</v>
      </c>
      <c r="B176" s="1286"/>
      <c r="C176" s="425">
        <f>SUM(D176+E176)</f>
        <v>19</v>
      </c>
      <c r="D176" s="324">
        <f t="shared" si="23"/>
        <v>11</v>
      </c>
      <c r="E176" s="162">
        <f t="shared" si="23"/>
        <v>8</v>
      </c>
      <c r="F176" s="326">
        <v>2</v>
      </c>
      <c r="G176" s="423">
        <v>0</v>
      </c>
      <c r="H176" s="58">
        <v>1</v>
      </c>
      <c r="I176" s="59">
        <v>4</v>
      </c>
      <c r="J176" s="326">
        <v>3</v>
      </c>
      <c r="K176" s="59">
        <v>0</v>
      </c>
      <c r="L176" s="326">
        <v>3</v>
      </c>
      <c r="M176" s="423">
        <v>1</v>
      </c>
      <c r="N176" s="58">
        <v>2</v>
      </c>
      <c r="O176" s="59">
        <v>2</v>
      </c>
      <c r="P176" s="326">
        <v>0</v>
      </c>
      <c r="Q176" s="59">
        <v>1</v>
      </c>
      <c r="R176" s="17"/>
      <c r="S176" s="17"/>
      <c r="T176" s="17"/>
      <c r="U176" s="17"/>
      <c r="V176" s="17"/>
      <c r="W176" s="17"/>
      <c r="X176" s="17"/>
      <c r="Y176" s="17"/>
      <c r="Z176" s="7"/>
      <c r="AA176" s="7"/>
    </row>
    <row r="177" spans="1:130" ht="16.149999999999999" customHeight="1" x14ac:dyDescent="0.25">
      <c r="A177" s="1355" t="s">
        <v>59</v>
      </c>
      <c r="B177" s="1356"/>
      <c r="C177" s="169">
        <f t="shared" ref="C177:K177" si="24">SUM(C174:C176)</f>
        <v>107</v>
      </c>
      <c r="D177" s="426">
        <f t="shared" si="24"/>
        <v>62</v>
      </c>
      <c r="E177" s="577">
        <f t="shared" si="24"/>
        <v>45</v>
      </c>
      <c r="F177" s="169">
        <f t="shared" si="24"/>
        <v>15</v>
      </c>
      <c r="G177" s="577">
        <f t="shared" si="24"/>
        <v>13</v>
      </c>
      <c r="H177" s="597">
        <f t="shared" si="24"/>
        <v>15</v>
      </c>
      <c r="I177" s="171">
        <f t="shared" si="24"/>
        <v>12</v>
      </c>
      <c r="J177" s="169">
        <f t="shared" si="24"/>
        <v>8</v>
      </c>
      <c r="K177" s="577">
        <f t="shared" si="24"/>
        <v>9</v>
      </c>
      <c r="L177" s="169">
        <f t="shared" ref="L177:Q177" si="25">SUM(L174:L176)</f>
        <v>13</v>
      </c>
      <c r="M177" s="577">
        <f t="shared" si="25"/>
        <v>4</v>
      </c>
      <c r="N177" s="597">
        <f t="shared" si="25"/>
        <v>10</v>
      </c>
      <c r="O177" s="171">
        <f t="shared" si="25"/>
        <v>4</v>
      </c>
      <c r="P177" s="169">
        <f t="shared" si="25"/>
        <v>1</v>
      </c>
      <c r="Q177" s="577">
        <f t="shared" si="25"/>
        <v>3</v>
      </c>
      <c r="R177" s="17"/>
      <c r="S177" s="17"/>
      <c r="T177" s="17"/>
      <c r="U177" s="17"/>
      <c r="V177" s="17"/>
      <c r="W177" s="17"/>
      <c r="X177" s="17"/>
      <c r="Y177" s="17"/>
      <c r="Z177" s="7"/>
      <c r="AA177" s="7"/>
    </row>
    <row r="178" spans="1:130" ht="16.149999999999999" customHeight="1" x14ac:dyDescent="0.25">
      <c r="A178" s="12" t="s">
        <v>175</v>
      </c>
      <c r="M178" s="512"/>
      <c r="N178" s="512"/>
      <c r="O178" s="512"/>
      <c r="P178" s="512"/>
    </row>
    <row r="179" spans="1:130" ht="31.15" customHeight="1" x14ac:dyDescent="0.25">
      <c r="A179" s="429" t="s">
        <v>176</v>
      </c>
      <c r="B179" s="430"/>
      <c r="C179" s="430"/>
      <c r="D179" s="430"/>
      <c r="E179" s="430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</row>
    <row r="180" spans="1:130" ht="16.149999999999999" customHeight="1" x14ac:dyDescent="0.25">
      <c r="A180" s="1427" t="s">
        <v>177</v>
      </c>
      <c r="B180" s="1363"/>
      <c r="C180" s="1289" t="s">
        <v>101</v>
      </c>
      <c r="D180" s="1290"/>
      <c r="E180" s="1291"/>
      <c r="F180" s="1295" t="s">
        <v>28</v>
      </c>
      <c r="G180" s="1296"/>
      <c r="H180" s="1296"/>
      <c r="I180" s="1296"/>
      <c r="J180" s="1296"/>
      <c r="K180" s="1296"/>
      <c r="L180" s="1296"/>
      <c r="M180" s="1296"/>
      <c r="N180" s="1296"/>
      <c r="O180" s="1296"/>
      <c r="P180" s="1296"/>
      <c r="Q180" s="1297"/>
    </row>
    <row r="181" spans="1:130" ht="16.149999999999999" customHeight="1" x14ac:dyDescent="0.25">
      <c r="A181" s="1288"/>
      <c r="B181" s="1194"/>
      <c r="C181" s="1292"/>
      <c r="D181" s="1293"/>
      <c r="E181" s="1294"/>
      <c r="F181" s="1398" t="s">
        <v>102</v>
      </c>
      <c r="G181" s="1299"/>
      <c r="H181" s="1398" t="s">
        <v>103</v>
      </c>
      <c r="I181" s="1299"/>
      <c r="J181" s="1398" t="s">
        <v>104</v>
      </c>
      <c r="K181" s="1299"/>
      <c r="L181" s="1398" t="s">
        <v>105</v>
      </c>
      <c r="M181" s="1299"/>
      <c r="N181" s="1398" t="s">
        <v>106</v>
      </c>
      <c r="O181" s="1299"/>
      <c r="P181" s="1300" t="s">
        <v>107</v>
      </c>
      <c r="Q181" s="1301"/>
    </row>
    <row r="182" spans="1:130" ht="16.149999999999999" customHeight="1" x14ac:dyDescent="0.25">
      <c r="A182" s="1268"/>
      <c r="B182" s="1195"/>
      <c r="C182" s="30" t="s">
        <v>17</v>
      </c>
      <c r="D182" s="83" t="s">
        <v>18</v>
      </c>
      <c r="E182" s="559" t="s">
        <v>19</v>
      </c>
      <c r="F182" s="558" t="s">
        <v>18</v>
      </c>
      <c r="G182" s="527" t="s">
        <v>19</v>
      </c>
      <c r="H182" s="558" t="s">
        <v>18</v>
      </c>
      <c r="I182" s="527" t="s">
        <v>19</v>
      </c>
      <c r="J182" s="558" t="s">
        <v>18</v>
      </c>
      <c r="K182" s="527" t="s">
        <v>19</v>
      </c>
      <c r="L182" s="558" t="s">
        <v>18</v>
      </c>
      <c r="M182" s="527" t="s">
        <v>19</v>
      </c>
      <c r="N182" s="558" t="s">
        <v>18</v>
      </c>
      <c r="O182" s="527" t="s">
        <v>19</v>
      </c>
      <c r="P182" s="558" t="s">
        <v>18</v>
      </c>
      <c r="Q182" s="527" t="s">
        <v>19</v>
      </c>
      <c r="R182" s="431"/>
    </row>
    <row r="183" spans="1:130" ht="16.149999999999999" customHeight="1" x14ac:dyDescent="0.25">
      <c r="A183" s="1302" t="s">
        <v>178</v>
      </c>
      <c r="B183" s="1303"/>
      <c r="C183" s="47">
        <f>SUM(D183+E183)</f>
        <v>0</v>
      </c>
      <c r="D183" s="103">
        <f t="shared" ref="D183:E185" si="26">SUM(F183+H183+J183+L183+N183+P183)</f>
        <v>0</v>
      </c>
      <c r="E183" s="181">
        <f t="shared" si="26"/>
        <v>0</v>
      </c>
      <c r="F183" s="52"/>
      <c r="G183" s="51"/>
      <c r="H183" s="52"/>
      <c r="I183" s="51"/>
      <c r="J183" s="52"/>
      <c r="K183" s="51"/>
      <c r="L183" s="52"/>
      <c r="M183" s="51"/>
      <c r="N183" s="52"/>
      <c r="O183" s="51"/>
      <c r="P183" s="52"/>
      <c r="Q183" s="51"/>
    </row>
    <row r="184" spans="1:130" ht="16.149999999999999" customHeight="1" x14ac:dyDescent="0.25">
      <c r="A184" s="1304" t="s">
        <v>179</v>
      </c>
      <c r="B184" s="1305"/>
      <c r="C184" s="110">
        <f>SUM(D184+E184)</f>
        <v>0</v>
      </c>
      <c r="D184" s="111">
        <f t="shared" si="26"/>
        <v>0</v>
      </c>
      <c r="E184" s="432">
        <f t="shared" si="26"/>
        <v>0</v>
      </c>
      <c r="F184" s="187"/>
      <c r="G184" s="105"/>
      <c r="H184" s="187"/>
      <c r="I184" s="105"/>
      <c r="J184" s="187"/>
      <c r="K184" s="105"/>
      <c r="L184" s="187"/>
      <c r="M184" s="105"/>
      <c r="N184" s="187"/>
      <c r="O184" s="105"/>
      <c r="P184" s="187"/>
      <c r="Q184" s="105"/>
    </row>
    <row r="185" spans="1:130" ht="16.149999999999999" customHeight="1" x14ac:dyDescent="0.25">
      <c r="A185" s="1285" t="s">
        <v>180</v>
      </c>
      <c r="B185" s="1286"/>
      <c r="C185" s="54">
        <f>SUM(D185+E185)</f>
        <v>0</v>
      </c>
      <c r="D185" s="114">
        <f t="shared" si="26"/>
        <v>0</v>
      </c>
      <c r="E185" s="201">
        <f t="shared" si="26"/>
        <v>0</v>
      </c>
      <c r="F185" s="262">
        <f t="shared" ref="F185:Q185" si="27">SUM(F183:F184)</f>
        <v>0</v>
      </c>
      <c r="G185" s="325">
        <f t="shared" si="27"/>
        <v>0</v>
      </c>
      <c r="H185" s="262">
        <f t="shared" si="27"/>
        <v>0</v>
      </c>
      <c r="I185" s="325">
        <f t="shared" si="27"/>
        <v>0</v>
      </c>
      <c r="J185" s="262">
        <f t="shared" si="27"/>
        <v>0</v>
      </c>
      <c r="K185" s="325">
        <f t="shared" si="27"/>
        <v>0</v>
      </c>
      <c r="L185" s="262">
        <f t="shared" si="27"/>
        <v>0</v>
      </c>
      <c r="M185" s="325">
        <f t="shared" si="27"/>
        <v>0</v>
      </c>
      <c r="N185" s="262">
        <f t="shared" si="27"/>
        <v>0</v>
      </c>
      <c r="O185" s="325">
        <f t="shared" si="27"/>
        <v>0</v>
      </c>
      <c r="P185" s="262">
        <f t="shared" si="27"/>
        <v>0</v>
      </c>
      <c r="Q185" s="325">
        <f t="shared" si="27"/>
        <v>0</v>
      </c>
    </row>
    <row r="186" spans="1:130" ht="31.15" customHeight="1" x14ac:dyDescent="0.25">
      <c r="A186" s="429" t="s">
        <v>181</v>
      </c>
      <c r="B186" s="429"/>
      <c r="C186" s="429"/>
      <c r="D186" s="429"/>
      <c r="E186" s="429"/>
      <c r="F186" s="429"/>
      <c r="G186" s="429"/>
      <c r="H186" s="429"/>
      <c r="I186" s="17"/>
      <c r="J186" s="17"/>
      <c r="K186" s="17"/>
      <c r="L186" s="17"/>
      <c r="M186" s="17"/>
      <c r="N186" s="17"/>
      <c r="O186" s="17"/>
      <c r="P186" s="17"/>
      <c r="Q186" s="1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149999999999999" customHeight="1" x14ac:dyDescent="0.25">
      <c r="A187" s="1428" t="s">
        <v>182</v>
      </c>
      <c r="B187" s="1400"/>
      <c r="C187" s="1429" t="s">
        <v>59</v>
      </c>
      <c r="D187" s="1402"/>
      <c r="E187" s="1403"/>
      <c r="F187" s="1404" t="s">
        <v>28</v>
      </c>
      <c r="G187" s="1405"/>
      <c r="H187" s="1405"/>
      <c r="I187" s="1405"/>
      <c r="J187" s="1405"/>
      <c r="K187" s="1405"/>
      <c r="L187" s="1405"/>
      <c r="M187" s="1405"/>
      <c r="N187" s="1405"/>
      <c r="O187" s="1405"/>
      <c r="P187" s="1405"/>
      <c r="Q187" s="1405"/>
      <c r="R187" s="1405"/>
      <c r="S187" s="1406"/>
    </row>
    <row r="188" spans="1:130" ht="16.149999999999999" customHeight="1" x14ac:dyDescent="0.25">
      <c r="A188" s="1308"/>
      <c r="B188" s="1309"/>
      <c r="C188" s="1315"/>
      <c r="D188" s="1316"/>
      <c r="E188" s="1317"/>
      <c r="F188" s="1381" t="s">
        <v>183</v>
      </c>
      <c r="G188" s="1382"/>
      <c r="H188" s="1310" t="s">
        <v>184</v>
      </c>
      <c r="I188" s="1311"/>
      <c r="J188" s="1310" t="s">
        <v>185</v>
      </c>
      <c r="K188" s="1311"/>
      <c r="L188" s="1310" t="s">
        <v>186</v>
      </c>
      <c r="M188" s="1311"/>
      <c r="N188" s="1310" t="s">
        <v>187</v>
      </c>
      <c r="O188" s="1311"/>
      <c r="P188" s="1310" t="s">
        <v>188</v>
      </c>
      <c r="Q188" s="1311"/>
      <c r="R188" s="1310" t="s">
        <v>189</v>
      </c>
      <c r="S188" s="1311"/>
    </row>
    <row r="189" spans="1:130" ht="16.149999999999999" customHeight="1" x14ac:dyDescent="0.25">
      <c r="A189" s="1310"/>
      <c r="B189" s="1311"/>
      <c r="C189" s="598" t="s">
        <v>190</v>
      </c>
      <c r="D189" s="599" t="s">
        <v>18</v>
      </c>
      <c r="E189" s="535" t="s">
        <v>19</v>
      </c>
      <c r="F189" s="436" t="s">
        <v>18</v>
      </c>
      <c r="G189" s="437" t="s">
        <v>19</v>
      </c>
      <c r="H189" s="436" t="s">
        <v>18</v>
      </c>
      <c r="I189" s="437" t="s">
        <v>19</v>
      </c>
      <c r="J189" s="436" t="s">
        <v>18</v>
      </c>
      <c r="K189" s="437" t="s">
        <v>19</v>
      </c>
      <c r="L189" s="436" t="s">
        <v>18</v>
      </c>
      <c r="M189" s="437" t="s">
        <v>19</v>
      </c>
      <c r="N189" s="436" t="s">
        <v>18</v>
      </c>
      <c r="O189" s="437" t="s">
        <v>19</v>
      </c>
      <c r="P189" s="436" t="s">
        <v>18</v>
      </c>
      <c r="Q189" s="437" t="s">
        <v>19</v>
      </c>
      <c r="R189" s="436" t="s">
        <v>18</v>
      </c>
      <c r="S189" s="437" t="s">
        <v>19</v>
      </c>
    </row>
    <row r="190" spans="1:130" ht="16.149999999999999" customHeight="1" x14ac:dyDescent="0.25">
      <c r="A190" s="1407" t="s">
        <v>191</v>
      </c>
      <c r="B190" s="438" t="s">
        <v>114</v>
      </c>
      <c r="C190" s="439">
        <f>SUM(D190+E190)</f>
        <v>0</v>
      </c>
      <c r="D190" s="440">
        <f>SUM(F190+H190+J190+L190+N190+P190+R190)</f>
        <v>0</v>
      </c>
      <c r="E190" s="441">
        <f>SUM(G190+I190+K190+M190+O190+Q190+S190)</f>
        <v>0</v>
      </c>
      <c r="F190" s="442"/>
      <c r="G190" s="443"/>
      <c r="H190" s="442"/>
      <c r="I190" s="443"/>
      <c r="J190" s="442"/>
      <c r="K190" s="443"/>
      <c r="L190" s="442"/>
      <c r="M190" s="443"/>
      <c r="N190" s="442"/>
      <c r="O190" s="443"/>
      <c r="P190" s="442"/>
      <c r="Q190" s="444"/>
      <c r="R190" s="442"/>
      <c r="S190" s="444"/>
    </row>
    <row r="191" spans="1:130" ht="16.149999999999999" customHeight="1" x14ac:dyDescent="0.25">
      <c r="A191" s="1322"/>
      <c r="B191" s="445" t="s">
        <v>192</v>
      </c>
      <c r="C191" s="446">
        <f>SUM(D191+E191)</f>
        <v>0</v>
      </c>
      <c r="D191" s="447">
        <f>SUM(F191+H191+J191+L191+N191+P191+R191)</f>
        <v>0</v>
      </c>
      <c r="E191" s="448">
        <f>SUM(G191+I191+K191+M191+O191+Q191+S191)</f>
        <v>0</v>
      </c>
      <c r="F191" s="449"/>
      <c r="G191" s="450"/>
      <c r="H191" s="449"/>
      <c r="I191" s="450"/>
      <c r="J191" s="449"/>
      <c r="K191" s="450"/>
      <c r="L191" s="449"/>
      <c r="M191" s="450"/>
      <c r="N191" s="449"/>
      <c r="O191" s="450"/>
      <c r="P191" s="449"/>
      <c r="Q191" s="451"/>
      <c r="R191" s="449"/>
      <c r="S191" s="451"/>
    </row>
    <row r="192" spans="1:130" ht="16.149999999999999" customHeight="1" x14ac:dyDescent="0.25">
      <c r="A192" s="1323" t="s">
        <v>193</v>
      </c>
      <c r="B192" s="1324"/>
      <c r="C192" s="452">
        <f>SUM(C190+C191)</f>
        <v>0</v>
      </c>
      <c r="D192" s="453">
        <f>SUM(D190+D191)</f>
        <v>0</v>
      </c>
      <c r="E192" s="600">
        <f>SUM(E190+E191)</f>
        <v>0</v>
      </c>
      <c r="F192" s="452">
        <f>SUM(F190+F191)</f>
        <v>0</v>
      </c>
      <c r="G192" s="455">
        <f t="shared" ref="G192:Q192" si="28">SUM(G190+G191)</f>
        <v>0</v>
      </c>
      <c r="H192" s="452">
        <f t="shared" si="28"/>
        <v>0</v>
      </c>
      <c r="I192" s="455">
        <f t="shared" si="28"/>
        <v>0</v>
      </c>
      <c r="J192" s="452">
        <f t="shared" si="28"/>
        <v>0</v>
      </c>
      <c r="K192" s="455">
        <f t="shared" si="28"/>
        <v>0</v>
      </c>
      <c r="L192" s="452">
        <f t="shared" si="28"/>
        <v>0</v>
      </c>
      <c r="M192" s="455">
        <f t="shared" si="28"/>
        <v>0</v>
      </c>
      <c r="N192" s="452">
        <f t="shared" si="28"/>
        <v>0</v>
      </c>
      <c r="O192" s="455">
        <f t="shared" si="28"/>
        <v>0</v>
      </c>
      <c r="P192" s="452">
        <f t="shared" si="28"/>
        <v>0</v>
      </c>
      <c r="Q192" s="455">
        <f t="shared" si="28"/>
        <v>0</v>
      </c>
      <c r="R192" s="452">
        <f>SUM(R190+R191)</f>
        <v>0</v>
      </c>
      <c r="S192" s="455">
        <f>SUM(S190+S191)</f>
        <v>0</v>
      </c>
    </row>
    <row r="193" spans="1:130" ht="24" customHeight="1" x14ac:dyDescent="0.25">
      <c r="A193" s="429" t="s">
        <v>194</v>
      </c>
      <c r="B193" s="429"/>
      <c r="C193" s="429"/>
      <c r="D193" s="429"/>
      <c r="E193" s="429"/>
      <c r="F193" s="429"/>
      <c r="I193" s="369"/>
      <c r="J193" s="369"/>
      <c r="K193" s="369"/>
      <c r="L193" s="369"/>
      <c r="M193" s="369"/>
      <c r="N193" s="369"/>
      <c r="O193" s="369"/>
      <c r="P193" s="369"/>
      <c r="Q193" s="369"/>
    </row>
    <row r="194" spans="1:130" x14ac:dyDescent="0.25">
      <c r="A194" s="1430" t="s">
        <v>195</v>
      </c>
      <c r="B194" s="1409"/>
      <c r="C194" s="1431" t="s">
        <v>59</v>
      </c>
      <c r="D194" s="1411"/>
      <c r="E194" s="1412"/>
      <c r="F194" s="1413" t="s">
        <v>28</v>
      </c>
      <c r="G194" s="1414"/>
      <c r="H194" s="1414"/>
      <c r="I194" s="1414"/>
      <c r="J194" s="1414"/>
      <c r="K194" s="1414"/>
      <c r="L194" s="1414"/>
      <c r="M194" s="1414"/>
      <c r="N194" s="1414"/>
      <c r="O194" s="1415"/>
      <c r="P194" s="1430" t="s">
        <v>196</v>
      </c>
      <c r="Q194" s="1409"/>
      <c r="R194" s="1416" t="s">
        <v>197</v>
      </c>
      <c r="S194" s="1409"/>
      <c r="T194" s="1413" t="s">
        <v>198</v>
      </c>
      <c r="U194" s="1414"/>
      <c r="V194" s="1414"/>
      <c r="W194" s="1415"/>
    </row>
    <row r="195" spans="1:130" ht="15.75" customHeight="1" x14ac:dyDescent="0.25">
      <c r="A195" s="1327"/>
      <c r="B195" s="1328"/>
      <c r="C195" s="1334"/>
      <c r="D195" s="1335"/>
      <c r="E195" s="1336"/>
      <c r="F195" s="1350" t="s">
        <v>30</v>
      </c>
      <c r="G195" s="1350"/>
      <c r="H195" s="1350" t="s">
        <v>31</v>
      </c>
      <c r="I195" s="1350"/>
      <c r="J195" s="1350" t="s">
        <v>119</v>
      </c>
      <c r="K195" s="1350"/>
      <c r="L195" s="1350" t="s">
        <v>199</v>
      </c>
      <c r="M195" s="1350"/>
      <c r="N195" s="1350" t="s">
        <v>200</v>
      </c>
      <c r="O195" s="1350"/>
      <c r="P195" s="1329"/>
      <c r="Q195" s="1330"/>
      <c r="R195" s="1341"/>
      <c r="S195" s="1330"/>
      <c r="T195" s="1419" t="s">
        <v>201</v>
      </c>
      <c r="U195" s="1420" t="s">
        <v>202</v>
      </c>
      <c r="V195" s="1419" t="s">
        <v>203</v>
      </c>
      <c r="W195" s="1419" t="s">
        <v>204</v>
      </c>
    </row>
    <row r="196" spans="1:130" s="462" customFormat="1" ht="30.75" customHeight="1" x14ac:dyDescent="0.25">
      <c r="A196" s="1329"/>
      <c r="B196" s="1330"/>
      <c r="C196" s="601" t="s">
        <v>190</v>
      </c>
      <c r="D196" s="602" t="s">
        <v>18</v>
      </c>
      <c r="E196" s="536" t="s">
        <v>19</v>
      </c>
      <c r="F196" s="459" t="s">
        <v>18</v>
      </c>
      <c r="G196" s="460" t="s">
        <v>19</v>
      </c>
      <c r="H196" s="459" t="s">
        <v>18</v>
      </c>
      <c r="I196" s="460" t="s">
        <v>19</v>
      </c>
      <c r="J196" s="459" t="s">
        <v>18</v>
      </c>
      <c r="K196" s="460" t="s">
        <v>19</v>
      </c>
      <c r="L196" s="459" t="s">
        <v>18</v>
      </c>
      <c r="M196" s="460" t="s">
        <v>19</v>
      </c>
      <c r="N196" s="459" t="s">
        <v>18</v>
      </c>
      <c r="O196" s="460" t="s">
        <v>19</v>
      </c>
      <c r="P196" s="459" t="s">
        <v>18</v>
      </c>
      <c r="Q196" s="460" t="s">
        <v>19</v>
      </c>
      <c r="R196" s="603" t="s">
        <v>18</v>
      </c>
      <c r="S196" s="460" t="s">
        <v>19</v>
      </c>
      <c r="T196" s="1352"/>
      <c r="U196" s="1354"/>
      <c r="V196" s="1352"/>
      <c r="W196" s="135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</row>
    <row r="197" spans="1:130" ht="21.75" customHeight="1" x14ac:dyDescent="0.25">
      <c r="A197" s="1417" t="s">
        <v>205</v>
      </c>
      <c r="B197" s="1418"/>
      <c r="C197" s="463">
        <f>SUM(D197+E197)</f>
        <v>0</v>
      </c>
      <c r="D197" s="464">
        <f>SUM(F197+H197+J197+L197+N197)</f>
        <v>0</v>
      </c>
      <c r="E197" s="604">
        <f>SUM(G197+I197+K197+M197+O197)</f>
        <v>0</v>
      </c>
      <c r="F197" s="466"/>
      <c r="G197" s="605"/>
      <c r="H197" s="466"/>
      <c r="I197" s="605"/>
      <c r="J197" s="466"/>
      <c r="K197" s="605"/>
      <c r="L197" s="466"/>
      <c r="M197" s="605"/>
      <c r="N197" s="466"/>
      <c r="O197" s="605"/>
      <c r="P197" s="466"/>
      <c r="Q197" s="606"/>
      <c r="R197" s="605"/>
      <c r="S197" s="606"/>
      <c r="T197" s="469"/>
      <c r="U197" s="606"/>
      <c r="V197" s="469"/>
      <c r="W197" s="469"/>
      <c r="X197" s="93"/>
      <c r="CG197" s="10">
        <v>0</v>
      </c>
      <c r="CH197" s="10">
        <v>0</v>
      </c>
      <c r="CI197" s="10">
        <v>0</v>
      </c>
      <c r="CJ197" s="10">
        <v>0</v>
      </c>
      <c r="CK197" s="10">
        <v>0</v>
      </c>
    </row>
    <row r="198" spans="1:130" ht="28.5" customHeight="1" x14ac:dyDescent="0.25">
      <c r="A198" s="429" t="s">
        <v>206</v>
      </c>
      <c r="B198" s="429"/>
      <c r="C198" s="429"/>
    </row>
    <row r="199" spans="1:130" x14ac:dyDescent="0.25">
      <c r="A199" s="1430" t="s">
        <v>195</v>
      </c>
      <c r="B199" s="1409"/>
      <c r="C199" s="1390" t="s">
        <v>32</v>
      </c>
      <c r="D199" s="1392"/>
    </row>
    <row r="200" spans="1:130" ht="23.25" customHeight="1" x14ac:dyDescent="0.25">
      <c r="A200" s="1329"/>
      <c r="B200" s="1330"/>
      <c r="C200" s="459" t="s">
        <v>18</v>
      </c>
      <c r="D200" s="460" t="s">
        <v>19</v>
      </c>
    </row>
    <row r="201" spans="1:130" ht="22.5" customHeight="1" x14ac:dyDescent="0.25">
      <c r="A201" s="1346" t="s">
        <v>207</v>
      </c>
      <c r="B201" s="1347"/>
      <c r="C201" s="470"/>
      <c r="D201" s="471"/>
    </row>
    <row r="202" spans="1:130" ht="24" customHeight="1" x14ac:dyDescent="0.25">
      <c r="A202" s="1348" t="s">
        <v>208</v>
      </c>
      <c r="B202" s="1349"/>
      <c r="C202" s="472"/>
      <c r="D202" s="473"/>
    </row>
    <row r="203" spans="1:130" ht="27.75" customHeight="1" x14ac:dyDescent="0.25">
      <c r="A203" s="1348" t="s">
        <v>209</v>
      </c>
      <c r="B203" s="1349"/>
      <c r="C203" s="472"/>
      <c r="D203" s="473"/>
    </row>
    <row r="204" spans="1:130" ht="27.75" customHeight="1" x14ac:dyDescent="0.25">
      <c r="A204" s="1342" t="s">
        <v>210</v>
      </c>
      <c r="B204" s="1343"/>
      <c r="C204" s="474"/>
      <c r="D204" s="475"/>
    </row>
    <row r="250" spans="1:130" s="476" customFormat="1" hidden="1" x14ac:dyDescent="0.25">
      <c r="A250" s="476">
        <f>SUM(F12:Y14,F20:R38,F43:Q46,F52:I54,F59:O63,C69:C72,C75:E75,C78:E81,F86:I90,F96:Q103,F108:AA137,F139:AA148,F154:AM159,F164:O169,F174:Q176,F183:Q184,F190:S191,F197:W197,C201:D204)</f>
        <v>107</v>
      </c>
      <c r="B250" s="476">
        <f>SUM(DF13:DY13,CG20:CN204)</f>
        <v>0</v>
      </c>
      <c r="BA250" s="477"/>
      <c r="BB250" s="477"/>
      <c r="BC250" s="477"/>
      <c r="BD250" s="477"/>
      <c r="BE250" s="477"/>
      <c r="BF250" s="477"/>
      <c r="BG250" s="477"/>
      <c r="BH250" s="477"/>
      <c r="BI250" s="477"/>
      <c r="BJ250" s="477"/>
      <c r="BK250" s="477"/>
      <c r="BL250" s="477"/>
      <c r="BM250" s="477"/>
      <c r="BN250" s="477"/>
      <c r="BO250" s="477"/>
      <c r="BP250" s="477"/>
      <c r="BQ250" s="477"/>
      <c r="BR250" s="477"/>
      <c r="BS250" s="477"/>
      <c r="BT250" s="477"/>
      <c r="BU250" s="477"/>
      <c r="BV250" s="477"/>
      <c r="BW250" s="477"/>
      <c r="BX250" s="477"/>
      <c r="BY250" s="477"/>
      <c r="BZ250" s="477"/>
      <c r="CA250" s="477"/>
      <c r="CB250" s="477"/>
      <c r="CC250" s="477"/>
      <c r="CD250" s="477"/>
      <c r="CE250" s="477"/>
      <c r="CF250" s="477"/>
      <c r="CG250" s="477"/>
      <c r="CH250" s="477"/>
      <c r="CI250" s="477"/>
      <c r="CJ250" s="477"/>
      <c r="CK250" s="477"/>
      <c r="CL250" s="477"/>
      <c r="CM250" s="477"/>
      <c r="CN250" s="477"/>
      <c r="CO250" s="477"/>
      <c r="CP250" s="477"/>
      <c r="CQ250" s="477"/>
      <c r="CR250" s="477"/>
      <c r="CS250" s="477"/>
      <c r="CT250" s="477"/>
      <c r="CU250" s="477"/>
      <c r="CV250" s="477"/>
      <c r="CW250" s="477"/>
      <c r="CX250" s="477"/>
      <c r="CY250" s="477"/>
      <c r="CZ250" s="477"/>
      <c r="DA250" s="477"/>
      <c r="DB250" s="477"/>
      <c r="DC250" s="477"/>
      <c r="DD250" s="477"/>
      <c r="DE250" s="477"/>
      <c r="DF250" s="477"/>
      <c r="DG250" s="477"/>
      <c r="DH250" s="477"/>
      <c r="DI250" s="477"/>
      <c r="DJ250" s="477"/>
      <c r="DK250" s="477"/>
      <c r="DL250" s="477"/>
      <c r="DM250" s="477"/>
      <c r="DN250" s="477"/>
      <c r="DO250" s="477"/>
      <c r="DP250" s="477"/>
      <c r="DQ250" s="477"/>
      <c r="DR250" s="477"/>
      <c r="DS250" s="477"/>
      <c r="DT250" s="477"/>
      <c r="DU250" s="477"/>
      <c r="DV250" s="477"/>
      <c r="DW250" s="477"/>
      <c r="DX250" s="477"/>
      <c r="DY250" s="477"/>
      <c r="DZ250" s="477"/>
    </row>
  </sheetData>
  <mergeCells count="224">
    <mergeCell ref="T194:W194"/>
    <mergeCell ref="F195:G195"/>
    <mergeCell ref="H195:I195"/>
    <mergeCell ref="J195:K195"/>
    <mergeCell ref="L195:M195"/>
    <mergeCell ref="N195:O195"/>
    <mergeCell ref="T195:T196"/>
    <mergeCell ref="U195:U196"/>
    <mergeCell ref="V195:V196"/>
    <mergeCell ref="W195:W196"/>
    <mergeCell ref="A190:A191"/>
    <mergeCell ref="A192:B192"/>
    <mergeCell ref="A194:B196"/>
    <mergeCell ref="C194:E195"/>
    <mergeCell ref="F194:O194"/>
    <mergeCell ref="P194:Q195"/>
    <mergeCell ref="R194:S195"/>
    <mergeCell ref="A204:B204"/>
    <mergeCell ref="A197:B197"/>
    <mergeCell ref="A199:B200"/>
    <mergeCell ref="C199:D199"/>
    <mergeCell ref="A201:B201"/>
    <mergeCell ref="A202:B202"/>
    <mergeCell ref="A203:B203"/>
    <mergeCell ref="A183:B183"/>
    <mergeCell ref="A184:B184"/>
    <mergeCell ref="A185:B185"/>
    <mergeCell ref="A187:B189"/>
    <mergeCell ref="C187:E188"/>
    <mergeCell ref="F187:S187"/>
    <mergeCell ref="F188:G188"/>
    <mergeCell ref="H188:I188"/>
    <mergeCell ref="J188:K188"/>
    <mergeCell ref="L188:M188"/>
    <mergeCell ref="N188:O188"/>
    <mergeCell ref="P188:Q188"/>
    <mergeCell ref="R188:S188"/>
    <mergeCell ref="A180:B182"/>
    <mergeCell ref="C180:E181"/>
    <mergeCell ref="F180:Q180"/>
    <mergeCell ref="F181:G181"/>
    <mergeCell ref="H181:I181"/>
    <mergeCell ref="J181:K181"/>
    <mergeCell ref="L181:M181"/>
    <mergeCell ref="N181:O181"/>
    <mergeCell ref="P181:Q181"/>
    <mergeCell ref="N172:O172"/>
    <mergeCell ref="P172:Q172"/>
    <mergeCell ref="A174:B174"/>
    <mergeCell ref="A175:B175"/>
    <mergeCell ref="A176:B176"/>
    <mergeCell ref="A177:B177"/>
    <mergeCell ref="A164:A166"/>
    <mergeCell ref="A167:A169"/>
    <mergeCell ref="A170:O170"/>
    <mergeCell ref="A171:B173"/>
    <mergeCell ref="C171:E172"/>
    <mergeCell ref="F171:Q171"/>
    <mergeCell ref="F172:G172"/>
    <mergeCell ref="H172:I172"/>
    <mergeCell ref="J172:K172"/>
    <mergeCell ref="L172:M172"/>
    <mergeCell ref="A154:A156"/>
    <mergeCell ref="R152:S152"/>
    <mergeCell ref="T152:U152"/>
    <mergeCell ref="V152:W152"/>
    <mergeCell ref="X152:Y152"/>
    <mergeCell ref="Z152:AA152"/>
    <mergeCell ref="AB152:AC152"/>
    <mergeCell ref="A157:A159"/>
    <mergeCell ref="A161:A163"/>
    <mergeCell ref="B161:B163"/>
    <mergeCell ref="C161:E162"/>
    <mergeCell ref="F161:O161"/>
    <mergeCell ref="F162:G162"/>
    <mergeCell ref="H162:I162"/>
    <mergeCell ref="J162:K162"/>
    <mergeCell ref="L162:M162"/>
    <mergeCell ref="N162:O162"/>
    <mergeCell ref="A149:B149"/>
    <mergeCell ref="A151:B153"/>
    <mergeCell ref="C151:E152"/>
    <mergeCell ref="F151:AM151"/>
    <mergeCell ref="F152:G152"/>
    <mergeCell ref="H152:I152"/>
    <mergeCell ref="J152:K152"/>
    <mergeCell ref="L152:M152"/>
    <mergeCell ref="N152:O152"/>
    <mergeCell ref="P152:Q152"/>
    <mergeCell ref="AD152:AE152"/>
    <mergeCell ref="AF152:AG152"/>
    <mergeCell ref="AH152:AI152"/>
    <mergeCell ref="AJ152:AK152"/>
    <mergeCell ref="AL152:AM152"/>
    <mergeCell ref="A123:A127"/>
    <mergeCell ref="A128:A132"/>
    <mergeCell ref="A133:A137"/>
    <mergeCell ref="A138:B138"/>
    <mergeCell ref="A139:A143"/>
    <mergeCell ref="A144:A148"/>
    <mergeCell ref="V106:W106"/>
    <mergeCell ref="X106:Y106"/>
    <mergeCell ref="Z106:AA106"/>
    <mergeCell ref="A108:A112"/>
    <mergeCell ref="A113:A117"/>
    <mergeCell ref="A118:A122"/>
    <mergeCell ref="C105:E106"/>
    <mergeCell ref="F105:AA105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A98:B98"/>
    <mergeCell ref="A99:B99"/>
    <mergeCell ref="A100:B100"/>
    <mergeCell ref="A101:A103"/>
    <mergeCell ref="A105:A107"/>
    <mergeCell ref="B105:B107"/>
    <mergeCell ref="J94:K94"/>
    <mergeCell ref="L94:M94"/>
    <mergeCell ref="N94:O94"/>
    <mergeCell ref="P94:Q94"/>
    <mergeCell ref="A96:B96"/>
    <mergeCell ref="A97:B97"/>
    <mergeCell ref="A88:B88"/>
    <mergeCell ref="A89:B89"/>
    <mergeCell ref="A90:B90"/>
    <mergeCell ref="A91:P91"/>
    <mergeCell ref="A92:Q92"/>
    <mergeCell ref="A93:B95"/>
    <mergeCell ref="C93:E94"/>
    <mergeCell ref="F93:Q93"/>
    <mergeCell ref="F94:G94"/>
    <mergeCell ref="H94:I94"/>
    <mergeCell ref="C83:E83"/>
    <mergeCell ref="F83:G83"/>
    <mergeCell ref="H83:I83"/>
    <mergeCell ref="A85:B85"/>
    <mergeCell ref="A86:B86"/>
    <mergeCell ref="A87:B87"/>
    <mergeCell ref="A74:B74"/>
    <mergeCell ref="A75:B75"/>
    <mergeCell ref="A77:B77"/>
    <mergeCell ref="A78:A79"/>
    <mergeCell ref="A80:A81"/>
    <mergeCell ref="A83:B84"/>
    <mergeCell ref="C66:C67"/>
    <mergeCell ref="A68:B68"/>
    <mergeCell ref="A69:B69"/>
    <mergeCell ref="A70:B70"/>
    <mergeCell ref="A71:B71"/>
    <mergeCell ref="A72:B72"/>
    <mergeCell ref="A59:B59"/>
    <mergeCell ref="A60:B60"/>
    <mergeCell ref="A61:B61"/>
    <mergeCell ref="A62:B62"/>
    <mergeCell ref="A63:B63"/>
    <mergeCell ref="A66:B67"/>
    <mergeCell ref="A54:B54"/>
    <mergeCell ref="A56:B58"/>
    <mergeCell ref="C56:E57"/>
    <mergeCell ref="F56:O56"/>
    <mergeCell ref="F57:G57"/>
    <mergeCell ref="H57:I57"/>
    <mergeCell ref="J57:K57"/>
    <mergeCell ref="L57:M57"/>
    <mergeCell ref="N57:O57"/>
    <mergeCell ref="F48:I48"/>
    <mergeCell ref="F49:G49"/>
    <mergeCell ref="H49:I49"/>
    <mergeCell ref="A51:B51"/>
    <mergeCell ref="A52:B52"/>
    <mergeCell ref="A53:B53"/>
    <mergeCell ref="A43:B43"/>
    <mergeCell ref="A44:B44"/>
    <mergeCell ref="A45:B45"/>
    <mergeCell ref="A46:B46"/>
    <mergeCell ref="A48:B50"/>
    <mergeCell ref="C48:E49"/>
    <mergeCell ref="A40:B42"/>
    <mergeCell ref="C40:E41"/>
    <mergeCell ref="F40:Q40"/>
    <mergeCell ref="F41:G41"/>
    <mergeCell ref="H41:I41"/>
    <mergeCell ref="J41:K41"/>
    <mergeCell ref="L41:M41"/>
    <mergeCell ref="N41:O41"/>
    <mergeCell ref="P41:Q41"/>
    <mergeCell ref="A20:B20"/>
    <mergeCell ref="A21:A24"/>
    <mergeCell ref="A25:A33"/>
    <mergeCell ref="A34:A35"/>
    <mergeCell ref="A36:A38"/>
    <mergeCell ref="A17:A19"/>
    <mergeCell ref="B17:B19"/>
    <mergeCell ref="C17:E18"/>
    <mergeCell ref="F17:Q17"/>
    <mergeCell ref="R17:R19"/>
    <mergeCell ref="F18:G18"/>
    <mergeCell ref="H18:I18"/>
    <mergeCell ref="J18:K18"/>
    <mergeCell ref="L18:M18"/>
    <mergeCell ref="N18:O18"/>
    <mergeCell ref="R10:S10"/>
    <mergeCell ref="T10:U10"/>
    <mergeCell ref="V10:W10"/>
    <mergeCell ref="P18:Q18"/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</mergeCells>
  <dataValidations count="1">
    <dataValidation type="whole" operator="greaterThan" allowBlank="1" showInputMessage="1" showErrorMessage="1" errorTitle="Números Enteros" error="Sólo puede ingresar números enteros" sqref="A1:AM209" xr:uid="{1460D264-7CDF-4085-BEFB-AE47415B88A6}">
      <formula1>-1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16B89-7359-4318-94F3-D286C5F77C2B}">
  <dimension ref="A1:DZ250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3.28515625" style="12" customWidth="1"/>
    <col min="2" max="2" width="30.7109375" style="12" customWidth="1"/>
    <col min="3" max="3" width="18.85546875" style="12" customWidth="1"/>
    <col min="4" max="4" width="17.28515625" style="12" customWidth="1"/>
    <col min="5" max="5" width="18.42578125" style="12" customWidth="1"/>
    <col min="6" max="6" width="16.140625" style="12" customWidth="1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/>
    <col min="76" max="78" width="16" style="9" customWidth="1"/>
    <col min="79" max="102" width="16" style="10" customWidth="1"/>
    <col min="103" max="104" width="11.42578125" style="10"/>
    <col min="105" max="130" width="11.42578125" style="11"/>
    <col min="131" max="16384" width="11.42578125" style="12"/>
  </cols>
  <sheetData>
    <row r="1" spans="1:130" s="2" customFormat="1" ht="16.149999999999999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149999999999999" customHeight="1" x14ac:dyDescent="0.15">
      <c r="A2" s="1" t="str">
        <f>CONCATENATE("COMUNA: ",[4]NOMBRE!B2," - ","( ",[4]NOMBRE!C2,[4]NOMBRE!D2,[4]NOMBRE!E2,[4]NOMBRE!F2,[4]NOMBRE!G2,"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149999999999999" customHeight="1" x14ac:dyDescent="0.1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149999999999999" customHeight="1" x14ac:dyDescent="0.15">
      <c r="A4" s="1" t="str">
        <f>CONCATENATE("MES: ",[4]NOMBRE!B6," - ","( ",[4]NOMBRE!C6,[4]NOMBRE!D6," )")</f>
        <v>MES: MARZO - ( 03 )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149999999999999" customHeight="1" x14ac:dyDescent="0.15">
      <c r="A5" s="1" t="str">
        <f>CONCATENATE("AÑO: ",[4]NOMBRE!B7)</f>
        <v>AÑO: 2019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1186" t="s">
        <v>1</v>
      </c>
      <c r="B6" s="1186"/>
      <c r="C6" s="1186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  <c r="T6" s="1186"/>
      <c r="U6" s="1186"/>
      <c r="V6" s="1186"/>
      <c r="W6" s="1186"/>
      <c r="X6" s="1186"/>
      <c r="Y6" s="1187"/>
      <c r="Z6" s="7"/>
      <c r="AA6" s="7"/>
    </row>
    <row r="7" spans="1:130" ht="31.1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17"/>
      <c r="S7" s="17"/>
      <c r="T7" s="17"/>
      <c r="U7" s="17"/>
      <c r="V7" s="17"/>
      <c r="W7" s="17"/>
      <c r="X7" s="17"/>
      <c r="Y7" s="1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15" customHeight="1" x14ac:dyDescent="0.25">
      <c r="A8" s="18" t="s">
        <v>3</v>
      </c>
      <c r="B8" s="19"/>
      <c r="C8" s="19"/>
      <c r="D8" s="19"/>
      <c r="E8" s="19"/>
      <c r="F8" s="20"/>
      <c r="G8" s="21"/>
      <c r="H8" s="22"/>
      <c r="I8" s="23"/>
      <c r="J8" s="21"/>
      <c r="K8" s="555"/>
      <c r="L8" s="21"/>
      <c r="M8" s="22"/>
      <c r="N8" s="23"/>
      <c r="O8" s="23"/>
      <c r="P8" s="25"/>
      <c r="Q8" s="21"/>
      <c r="R8" s="22"/>
      <c r="S8" s="22"/>
      <c r="T8" s="22"/>
      <c r="U8" s="22"/>
      <c r="V8" s="22"/>
      <c r="W8" s="22"/>
      <c r="X8" s="22"/>
      <c r="Y8" s="23"/>
      <c r="Z8" s="26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149999999999999" customHeight="1" x14ac:dyDescent="0.25">
      <c r="A9" s="1183" t="s">
        <v>4</v>
      </c>
      <c r="B9" s="1183"/>
      <c r="C9" s="1435" t="s">
        <v>5</v>
      </c>
      <c r="D9" s="1436"/>
      <c r="E9" s="1437"/>
      <c r="F9" s="1360" t="s">
        <v>6</v>
      </c>
      <c r="G9" s="1361"/>
      <c r="H9" s="1361"/>
      <c r="I9" s="1361"/>
      <c r="J9" s="1361"/>
      <c r="K9" s="1361"/>
      <c r="L9" s="1361"/>
      <c r="M9" s="1361"/>
      <c r="N9" s="1361"/>
      <c r="O9" s="1361"/>
      <c r="P9" s="1361"/>
      <c r="Q9" s="1361"/>
      <c r="R9" s="1361"/>
      <c r="S9" s="1361"/>
      <c r="T9" s="1361"/>
      <c r="U9" s="1361"/>
      <c r="V9" s="1361"/>
      <c r="W9" s="1361"/>
      <c r="X9" s="1361"/>
      <c r="Y9" s="1362"/>
      <c r="Z9" s="634"/>
      <c r="AA9" s="635"/>
    </row>
    <row r="10" spans="1:130" ht="16.149999999999999" customHeight="1" x14ac:dyDescent="0.25">
      <c r="A10" s="1183"/>
      <c r="B10" s="1183"/>
      <c r="C10" s="1190"/>
      <c r="D10" s="1191"/>
      <c r="E10" s="1185"/>
      <c r="F10" s="1432" t="s">
        <v>7</v>
      </c>
      <c r="G10" s="1433"/>
      <c r="H10" s="1432" t="s">
        <v>8</v>
      </c>
      <c r="I10" s="1433"/>
      <c r="J10" s="1432" t="s">
        <v>9</v>
      </c>
      <c r="K10" s="1433"/>
      <c r="L10" s="1432" t="s">
        <v>10</v>
      </c>
      <c r="M10" s="1433"/>
      <c r="N10" s="1432" t="s">
        <v>11</v>
      </c>
      <c r="O10" s="1433"/>
      <c r="P10" s="1432" t="s">
        <v>12</v>
      </c>
      <c r="Q10" s="1433"/>
      <c r="R10" s="1432" t="s">
        <v>13</v>
      </c>
      <c r="S10" s="1433"/>
      <c r="T10" s="1432" t="s">
        <v>14</v>
      </c>
      <c r="U10" s="1433"/>
      <c r="V10" s="1432" t="s">
        <v>15</v>
      </c>
      <c r="W10" s="1433"/>
      <c r="X10" s="1432" t="s">
        <v>16</v>
      </c>
      <c r="Y10" s="1433"/>
      <c r="Z10" s="29"/>
      <c r="AA10" s="7"/>
    </row>
    <row r="11" spans="1:130" ht="16.149999999999999" customHeight="1" x14ac:dyDescent="0.25">
      <c r="A11" s="1183"/>
      <c r="B11" s="1183"/>
      <c r="C11" s="30" t="s">
        <v>17</v>
      </c>
      <c r="D11" s="636" t="s">
        <v>18</v>
      </c>
      <c r="E11" s="637" t="s">
        <v>19</v>
      </c>
      <c r="F11" s="33" t="s">
        <v>18</v>
      </c>
      <c r="G11" s="541" t="s">
        <v>19</v>
      </c>
      <c r="H11" s="33" t="s">
        <v>18</v>
      </c>
      <c r="I11" s="541" t="s">
        <v>19</v>
      </c>
      <c r="J11" s="33" t="s">
        <v>18</v>
      </c>
      <c r="K11" s="541" t="s">
        <v>19</v>
      </c>
      <c r="L11" s="638" t="s">
        <v>18</v>
      </c>
      <c r="M11" s="541" t="s">
        <v>19</v>
      </c>
      <c r="N11" s="33" t="s">
        <v>18</v>
      </c>
      <c r="O11" s="541" t="s">
        <v>19</v>
      </c>
      <c r="P11" s="33" t="s">
        <v>18</v>
      </c>
      <c r="Q11" s="541" t="s">
        <v>19</v>
      </c>
      <c r="R11" s="33" t="s">
        <v>18</v>
      </c>
      <c r="S11" s="541" t="s">
        <v>19</v>
      </c>
      <c r="T11" s="33" t="s">
        <v>18</v>
      </c>
      <c r="U11" s="541" t="s">
        <v>19</v>
      </c>
      <c r="V11" s="33" t="s">
        <v>18</v>
      </c>
      <c r="W11" s="541" t="s">
        <v>19</v>
      </c>
      <c r="X11" s="33" t="s">
        <v>18</v>
      </c>
      <c r="Y11" s="541" t="s">
        <v>19</v>
      </c>
      <c r="Z11" s="639"/>
      <c r="AA11" s="640"/>
    </row>
    <row r="12" spans="1:130" ht="16.149999999999999" customHeight="1" x14ac:dyDescent="0.25">
      <c r="A12" s="1183" t="s">
        <v>20</v>
      </c>
      <c r="B12" s="1183"/>
      <c r="C12" s="38">
        <f>SUM(D12+E12)</f>
        <v>0</v>
      </c>
      <c r="D12" s="641">
        <f>SUM(F12+H12+J12+L12+N12+P12+R12+T12+V12+X12)</f>
        <v>0</v>
      </c>
      <c r="E12" s="642">
        <f t="shared" ref="D12:E14" si="0">SUM(G12+I12+K12+M12+O12+Q12+S12+U12+W12+Y12)</f>
        <v>0</v>
      </c>
      <c r="F12" s="41"/>
      <c r="G12" s="42"/>
      <c r="H12" s="41"/>
      <c r="I12" s="42"/>
      <c r="J12" s="41"/>
      <c r="K12" s="42"/>
      <c r="L12" s="41"/>
      <c r="M12" s="42"/>
      <c r="N12" s="643"/>
      <c r="O12" s="42"/>
      <c r="P12" s="41"/>
      <c r="Q12" s="42"/>
      <c r="R12" s="41"/>
      <c r="S12" s="42"/>
      <c r="T12" s="41"/>
      <c r="U12" s="42"/>
      <c r="V12" s="41"/>
      <c r="W12" s="42"/>
      <c r="X12" s="41"/>
      <c r="Y12" s="42"/>
      <c r="Z12" s="44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130" ht="16.149999999999999" customHeight="1" x14ac:dyDescent="0.25">
      <c r="A13" s="1434" t="s">
        <v>21</v>
      </c>
      <c r="B13" s="46" t="s">
        <v>22</v>
      </c>
      <c r="C13" s="47">
        <f>SUM(D13+E13)</f>
        <v>0</v>
      </c>
      <c r="D13" s="48">
        <f t="shared" si="0"/>
        <v>0</v>
      </c>
      <c r="E13" s="49">
        <f t="shared" si="0"/>
        <v>0</v>
      </c>
      <c r="F13" s="50"/>
      <c r="G13" s="51"/>
      <c r="H13" s="50"/>
      <c r="I13" s="51"/>
      <c r="J13" s="50"/>
      <c r="K13" s="51"/>
      <c r="L13" s="50"/>
      <c r="M13" s="51"/>
      <c r="N13" s="52"/>
      <c r="O13" s="51"/>
      <c r="P13" s="50"/>
      <c r="Q13" s="51"/>
      <c r="R13" s="50"/>
      <c r="S13" s="51"/>
      <c r="T13" s="50"/>
      <c r="U13" s="51"/>
      <c r="V13" s="50"/>
      <c r="W13" s="51"/>
      <c r="X13" s="50"/>
      <c r="Y13" s="51"/>
      <c r="Z13" s="44"/>
      <c r="AA13" s="557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149999999999999" customHeight="1" x14ac:dyDescent="0.25">
      <c r="A14" s="1185"/>
      <c r="B14" s="547" t="s">
        <v>23</v>
      </c>
      <c r="C14" s="54">
        <f>SUM(D14+E14)</f>
        <v>0</v>
      </c>
      <c r="D14" s="55">
        <f t="shared" si="0"/>
        <v>0</v>
      </c>
      <c r="E14" s="56">
        <f t="shared" si="0"/>
        <v>0</v>
      </c>
      <c r="F14" s="57"/>
      <c r="G14" s="57"/>
      <c r="H14" s="58"/>
      <c r="I14" s="59"/>
      <c r="J14" s="58"/>
      <c r="K14" s="59"/>
      <c r="L14" s="644"/>
      <c r="M14" s="645"/>
      <c r="N14" s="646"/>
      <c r="O14" s="645"/>
      <c r="P14" s="646"/>
      <c r="Q14" s="645"/>
      <c r="R14" s="644"/>
      <c r="S14" s="645"/>
      <c r="T14" s="647"/>
      <c r="U14" s="648"/>
      <c r="V14" s="644"/>
      <c r="W14" s="648"/>
      <c r="X14" s="644"/>
      <c r="Y14" s="57"/>
      <c r="Z14" s="44"/>
      <c r="AA14" s="65"/>
    </row>
    <row r="15" spans="1:130" ht="15" customHeight="1" x14ac:dyDescent="0.25">
      <c r="A15" s="649"/>
      <c r="B15" s="650"/>
      <c r="C15" s="68"/>
      <c r="D15" s="651"/>
      <c r="E15" s="70"/>
      <c r="F15" s="652"/>
      <c r="G15" s="653"/>
      <c r="H15" s="653"/>
      <c r="I15" s="651"/>
      <c r="J15" s="653"/>
      <c r="K15" s="652"/>
      <c r="L15" s="70"/>
      <c r="M15" s="73"/>
      <c r="N15" s="654"/>
      <c r="O15" s="655"/>
      <c r="P15" s="655"/>
      <c r="Q15" s="652"/>
      <c r="R15" s="70"/>
      <c r="S15" s="652"/>
      <c r="T15" s="652"/>
      <c r="U15" s="652"/>
      <c r="V15" s="652"/>
      <c r="W15" s="656"/>
      <c r="X15" s="652"/>
      <c r="Y15" s="652"/>
      <c r="Z15" s="572"/>
      <c r="AA15" s="78"/>
    </row>
    <row r="16" spans="1:130" ht="31.15" customHeight="1" x14ac:dyDescent="0.25">
      <c r="A16" s="79" t="s">
        <v>24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548"/>
      <c r="R16" s="81"/>
      <c r="S16" s="81"/>
      <c r="T16" s="81"/>
      <c r="U16" s="81"/>
      <c r="V16" s="81"/>
      <c r="W16" s="7"/>
      <c r="X16" s="7"/>
      <c r="Y16" s="7"/>
      <c r="Z16" s="7"/>
      <c r="AA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92" ht="16.149999999999999" customHeight="1" x14ac:dyDescent="0.25">
      <c r="A17" s="1440" t="s">
        <v>25</v>
      </c>
      <c r="B17" s="1440" t="s">
        <v>26</v>
      </c>
      <c r="C17" s="1441" t="s">
        <v>27</v>
      </c>
      <c r="D17" s="1442"/>
      <c r="E17" s="1434"/>
      <c r="F17" s="1443" t="s">
        <v>28</v>
      </c>
      <c r="G17" s="1444"/>
      <c r="H17" s="1444"/>
      <c r="I17" s="1444"/>
      <c r="J17" s="1444"/>
      <c r="K17" s="1444"/>
      <c r="L17" s="1444"/>
      <c r="M17" s="1444"/>
      <c r="N17" s="1444"/>
      <c r="O17" s="1444"/>
      <c r="P17" s="1444"/>
      <c r="Q17" s="1445"/>
      <c r="R17" s="1438" t="s">
        <v>29</v>
      </c>
      <c r="S17" s="7"/>
      <c r="T17" s="7"/>
      <c r="U17" s="7"/>
      <c r="V17" s="7"/>
      <c r="W17" s="7"/>
      <c r="X17" s="7"/>
      <c r="Y17" s="7"/>
      <c r="Z17" s="7"/>
      <c r="AA17" s="7"/>
    </row>
    <row r="18" spans="1:92" ht="16.149999999999999" customHeight="1" x14ac:dyDescent="0.25">
      <c r="A18" s="1198"/>
      <c r="B18" s="1198"/>
      <c r="C18" s="1190"/>
      <c r="D18" s="1191"/>
      <c r="E18" s="1185"/>
      <c r="F18" s="1432" t="s">
        <v>30</v>
      </c>
      <c r="G18" s="1433"/>
      <c r="H18" s="1432" t="s">
        <v>31</v>
      </c>
      <c r="I18" s="1433"/>
      <c r="J18" s="1432" t="s">
        <v>15</v>
      </c>
      <c r="K18" s="1433"/>
      <c r="L18" s="1432" t="s">
        <v>32</v>
      </c>
      <c r="M18" s="1433"/>
      <c r="N18" s="1432" t="s">
        <v>33</v>
      </c>
      <c r="O18" s="1433"/>
      <c r="P18" s="1432" t="s">
        <v>34</v>
      </c>
      <c r="Q18" s="1439"/>
      <c r="R18" s="1194"/>
      <c r="S18" s="7"/>
      <c r="T18" s="7"/>
      <c r="U18" s="7"/>
      <c r="V18" s="7"/>
      <c r="W18" s="7"/>
      <c r="X18" s="7"/>
      <c r="Y18" s="7"/>
      <c r="Z18" s="7"/>
      <c r="AA18" s="7"/>
    </row>
    <row r="19" spans="1:92" ht="16.149999999999999" customHeight="1" x14ac:dyDescent="0.25">
      <c r="A19" s="1199"/>
      <c r="B19" s="1199"/>
      <c r="C19" s="657" t="s">
        <v>17</v>
      </c>
      <c r="D19" s="83" t="s">
        <v>18</v>
      </c>
      <c r="E19" s="637" t="s">
        <v>19</v>
      </c>
      <c r="F19" s="658" t="s">
        <v>18</v>
      </c>
      <c r="G19" s="637" t="s">
        <v>19</v>
      </c>
      <c r="H19" s="658" t="s">
        <v>18</v>
      </c>
      <c r="I19" s="637" t="s">
        <v>19</v>
      </c>
      <c r="J19" s="658" t="s">
        <v>18</v>
      </c>
      <c r="K19" s="637" t="s">
        <v>19</v>
      </c>
      <c r="L19" s="658" t="s">
        <v>18</v>
      </c>
      <c r="M19" s="637" t="s">
        <v>19</v>
      </c>
      <c r="N19" s="658" t="s">
        <v>18</v>
      </c>
      <c r="O19" s="637" t="s">
        <v>19</v>
      </c>
      <c r="P19" s="658" t="s">
        <v>18</v>
      </c>
      <c r="Q19" s="659" t="s">
        <v>19</v>
      </c>
      <c r="R19" s="1195"/>
      <c r="S19" s="7"/>
      <c r="T19" s="7"/>
      <c r="U19" s="7"/>
      <c r="V19" s="86"/>
      <c r="W19" s="86"/>
      <c r="X19" s="86"/>
      <c r="Y19" s="86"/>
      <c r="Z19" s="86"/>
      <c r="AA19" s="7"/>
    </row>
    <row r="20" spans="1:92" ht="16.149999999999999" customHeight="1" x14ac:dyDescent="0.25">
      <c r="A20" s="1432" t="s">
        <v>35</v>
      </c>
      <c r="B20" s="1433"/>
      <c r="C20" s="660">
        <f t="shared" ref="C20:C38" si="1">SUM(D20+E20)</f>
        <v>0</v>
      </c>
      <c r="D20" s="661">
        <f t="shared" ref="D20:E38" si="2">SUM(F20+H20+J20+L20+N20+P20)</f>
        <v>0</v>
      </c>
      <c r="E20" s="662">
        <f t="shared" si="2"/>
        <v>0</v>
      </c>
      <c r="F20" s="41"/>
      <c r="G20" s="42"/>
      <c r="H20" s="41"/>
      <c r="I20" s="42"/>
      <c r="J20" s="41"/>
      <c r="K20" s="42"/>
      <c r="L20" s="41"/>
      <c r="M20" s="42"/>
      <c r="N20" s="663"/>
      <c r="O20" s="42"/>
      <c r="P20" s="663"/>
      <c r="Q20" s="91"/>
      <c r="R20" s="664"/>
      <c r="S20" s="93"/>
      <c r="T20" s="45"/>
      <c r="U20" s="45"/>
      <c r="V20" s="45"/>
      <c r="W20" s="45"/>
      <c r="X20" s="45"/>
      <c r="Y20" s="45"/>
      <c r="Z20" s="45"/>
      <c r="AA20" s="45"/>
      <c r="AB20" s="45"/>
      <c r="AC20" s="45"/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</row>
    <row r="21" spans="1:92" ht="16.149999999999999" customHeight="1" x14ac:dyDescent="0.25">
      <c r="A21" s="1440" t="s">
        <v>36</v>
      </c>
      <c r="B21" s="94" t="s">
        <v>22</v>
      </c>
      <c r="C21" s="95">
        <f t="shared" si="1"/>
        <v>0</v>
      </c>
      <c r="D21" s="96">
        <f t="shared" si="2"/>
        <v>0</v>
      </c>
      <c r="E21" s="97">
        <f t="shared" si="2"/>
        <v>0</v>
      </c>
      <c r="F21" s="50"/>
      <c r="G21" s="51"/>
      <c r="H21" s="50"/>
      <c r="I21" s="51"/>
      <c r="J21" s="50"/>
      <c r="K21" s="51"/>
      <c r="L21" s="50"/>
      <c r="M21" s="51"/>
      <c r="N21" s="98"/>
      <c r="O21" s="51"/>
      <c r="P21" s="98"/>
      <c r="Q21" s="99"/>
      <c r="R21" s="100"/>
      <c r="S21" s="101"/>
      <c r="T21" s="7"/>
      <c r="U21" s="7"/>
      <c r="V21" s="86"/>
      <c r="W21" s="86"/>
      <c r="X21" s="86"/>
      <c r="Y21" s="86"/>
      <c r="Z21" s="86"/>
      <c r="AA21" s="7"/>
    </row>
    <row r="22" spans="1:92" ht="16.149999999999999" customHeight="1" x14ac:dyDescent="0.25">
      <c r="A22" s="1198"/>
      <c r="B22" s="550" t="s">
        <v>37</v>
      </c>
      <c r="C22" s="47">
        <f t="shared" si="1"/>
        <v>0</v>
      </c>
      <c r="D22" s="103">
        <f t="shared" si="2"/>
        <v>0</v>
      </c>
      <c r="E22" s="49">
        <f t="shared" si="2"/>
        <v>0</v>
      </c>
      <c r="F22" s="104"/>
      <c r="G22" s="105"/>
      <c r="H22" s="104"/>
      <c r="I22" s="105"/>
      <c r="J22" s="104"/>
      <c r="K22" s="105"/>
      <c r="L22" s="104"/>
      <c r="M22" s="105"/>
      <c r="N22" s="106"/>
      <c r="O22" s="105"/>
      <c r="P22" s="106"/>
      <c r="Q22" s="107"/>
      <c r="R22" s="108"/>
      <c r="S22" s="101"/>
      <c r="T22" s="7"/>
      <c r="U22" s="7"/>
      <c r="V22" s="86"/>
      <c r="W22" s="86"/>
      <c r="X22" s="86"/>
      <c r="Y22" s="86"/>
      <c r="Z22" s="86"/>
      <c r="AA22" s="7"/>
    </row>
    <row r="23" spans="1:92" ht="16.149999999999999" customHeight="1" x14ac:dyDescent="0.25">
      <c r="A23" s="1198"/>
      <c r="B23" s="551" t="s">
        <v>38</v>
      </c>
      <c r="C23" s="110">
        <f t="shared" si="1"/>
        <v>0</v>
      </c>
      <c r="D23" s="111">
        <f t="shared" si="2"/>
        <v>0</v>
      </c>
      <c r="E23" s="112">
        <f t="shared" si="2"/>
        <v>0</v>
      </c>
      <c r="F23" s="104"/>
      <c r="G23" s="105"/>
      <c r="H23" s="104"/>
      <c r="I23" s="105"/>
      <c r="J23" s="104"/>
      <c r="K23" s="105"/>
      <c r="L23" s="104"/>
      <c r="M23" s="105"/>
      <c r="N23" s="106"/>
      <c r="O23" s="105"/>
      <c r="P23" s="106"/>
      <c r="Q23" s="107"/>
      <c r="R23" s="108"/>
      <c r="S23" s="101"/>
      <c r="T23" s="7"/>
      <c r="U23" s="7"/>
      <c r="V23" s="86"/>
      <c r="W23" s="86"/>
      <c r="X23" s="86"/>
      <c r="Y23" s="86"/>
      <c r="Z23" s="86"/>
      <c r="AA23" s="7"/>
    </row>
    <row r="24" spans="1:92" ht="16.149999999999999" customHeight="1" x14ac:dyDescent="0.25">
      <c r="A24" s="1199"/>
      <c r="B24" s="113" t="s">
        <v>39</v>
      </c>
      <c r="C24" s="54">
        <f t="shared" si="1"/>
        <v>0</v>
      </c>
      <c r="D24" s="114">
        <f t="shared" si="2"/>
        <v>0</v>
      </c>
      <c r="E24" s="56">
        <f t="shared" si="2"/>
        <v>0</v>
      </c>
      <c r="F24" s="58"/>
      <c r="G24" s="59"/>
      <c r="H24" s="58"/>
      <c r="I24" s="59"/>
      <c r="J24" s="58"/>
      <c r="K24" s="59"/>
      <c r="L24" s="58"/>
      <c r="M24" s="59"/>
      <c r="N24" s="115"/>
      <c r="O24" s="59"/>
      <c r="P24" s="115"/>
      <c r="Q24" s="116"/>
      <c r="R24" s="117"/>
      <c r="S24" s="101"/>
      <c r="T24" s="7"/>
      <c r="U24" s="7"/>
      <c r="V24" s="7"/>
      <c r="W24" s="7"/>
      <c r="X24" s="86"/>
      <c r="Y24" s="86"/>
      <c r="Z24" s="86"/>
      <c r="AA24" s="86"/>
    </row>
    <row r="25" spans="1:92" ht="16.149999999999999" customHeight="1" x14ac:dyDescent="0.25">
      <c r="A25" s="1440" t="s">
        <v>40</v>
      </c>
      <c r="B25" s="118" t="s">
        <v>41</v>
      </c>
      <c r="C25" s="95">
        <f t="shared" si="1"/>
        <v>0</v>
      </c>
      <c r="D25" s="96">
        <f t="shared" si="2"/>
        <v>0</v>
      </c>
      <c r="E25" s="97">
        <f t="shared" si="2"/>
        <v>0</v>
      </c>
      <c r="F25" s="119"/>
      <c r="G25" s="120"/>
      <c r="H25" s="119"/>
      <c r="I25" s="120"/>
      <c r="J25" s="119"/>
      <c r="K25" s="120"/>
      <c r="L25" s="119"/>
      <c r="M25" s="120"/>
      <c r="N25" s="121"/>
      <c r="O25" s="120"/>
      <c r="P25" s="121"/>
      <c r="Q25" s="122"/>
      <c r="R25" s="123"/>
      <c r="S25" s="101"/>
      <c r="T25" s="7"/>
      <c r="U25" s="7"/>
      <c r="V25" s="7"/>
      <c r="W25" s="7"/>
      <c r="X25" s="86"/>
      <c r="Y25" s="86"/>
      <c r="Z25" s="86"/>
      <c r="AA25" s="86"/>
    </row>
    <row r="26" spans="1:92" ht="16.149999999999999" customHeight="1" x14ac:dyDescent="0.25">
      <c r="A26" s="1198"/>
      <c r="B26" s="124" t="s">
        <v>42</v>
      </c>
      <c r="C26" s="47">
        <f t="shared" si="1"/>
        <v>0</v>
      </c>
      <c r="D26" s="103">
        <f t="shared" si="2"/>
        <v>0</v>
      </c>
      <c r="E26" s="49">
        <f t="shared" si="2"/>
        <v>0</v>
      </c>
      <c r="F26" s="50"/>
      <c r="G26" s="51"/>
      <c r="H26" s="50"/>
      <c r="I26" s="51"/>
      <c r="J26" s="50"/>
      <c r="K26" s="51"/>
      <c r="L26" s="50"/>
      <c r="M26" s="51"/>
      <c r="N26" s="98"/>
      <c r="O26" s="51"/>
      <c r="P26" s="98"/>
      <c r="Q26" s="99"/>
      <c r="R26" s="100"/>
      <c r="S26" s="101"/>
      <c r="T26" s="7"/>
      <c r="U26" s="7"/>
      <c r="V26" s="7"/>
      <c r="W26" s="7"/>
      <c r="X26" s="86"/>
      <c r="Y26" s="86"/>
      <c r="Z26" s="86"/>
      <c r="AA26" s="86"/>
    </row>
    <row r="27" spans="1:92" ht="16.149999999999999" customHeight="1" x14ac:dyDescent="0.25">
      <c r="A27" s="1198"/>
      <c r="B27" s="124" t="s">
        <v>43</v>
      </c>
      <c r="C27" s="47">
        <f t="shared" si="1"/>
        <v>0</v>
      </c>
      <c r="D27" s="103">
        <f t="shared" si="2"/>
        <v>0</v>
      </c>
      <c r="E27" s="49">
        <f t="shared" si="2"/>
        <v>0</v>
      </c>
      <c r="F27" s="50"/>
      <c r="G27" s="51"/>
      <c r="H27" s="50"/>
      <c r="I27" s="51"/>
      <c r="J27" s="50"/>
      <c r="K27" s="51"/>
      <c r="L27" s="50"/>
      <c r="M27" s="51"/>
      <c r="N27" s="98"/>
      <c r="O27" s="51"/>
      <c r="P27" s="98"/>
      <c r="Q27" s="99"/>
      <c r="R27" s="100"/>
      <c r="S27" s="101"/>
      <c r="T27" s="7"/>
      <c r="U27" s="8"/>
      <c r="V27" s="7"/>
      <c r="W27" s="7"/>
      <c r="X27" s="86"/>
      <c r="Y27" s="86"/>
      <c r="Z27" s="86"/>
      <c r="AA27" s="86"/>
    </row>
    <row r="28" spans="1:92" ht="27" customHeight="1" x14ac:dyDescent="0.25">
      <c r="A28" s="1198"/>
      <c r="B28" s="125" t="s">
        <v>44</v>
      </c>
      <c r="C28" s="126">
        <f t="shared" si="1"/>
        <v>0</v>
      </c>
      <c r="D28" s="127">
        <f t="shared" si="2"/>
        <v>0</v>
      </c>
      <c r="E28" s="128">
        <f t="shared" si="2"/>
        <v>0</v>
      </c>
      <c r="F28" s="50"/>
      <c r="G28" s="51"/>
      <c r="H28" s="50"/>
      <c r="I28" s="51"/>
      <c r="J28" s="50"/>
      <c r="K28" s="51"/>
      <c r="L28" s="50"/>
      <c r="M28" s="51"/>
      <c r="N28" s="98"/>
      <c r="O28" s="51"/>
      <c r="P28" s="98"/>
      <c r="Q28" s="99"/>
      <c r="R28" s="100"/>
      <c r="S28" s="101"/>
      <c r="T28" s="7"/>
      <c r="U28" s="8"/>
      <c r="V28" s="7"/>
      <c r="W28" s="7"/>
      <c r="X28" s="86"/>
      <c r="Y28" s="86"/>
      <c r="Z28" s="86"/>
      <c r="AA28" s="86"/>
    </row>
    <row r="29" spans="1:92" ht="27" customHeight="1" x14ac:dyDescent="0.25">
      <c r="A29" s="1198"/>
      <c r="B29" s="125" t="s">
        <v>45</v>
      </c>
      <c r="C29" s="126">
        <f t="shared" si="1"/>
        <v>0</v>
      </c>
      <c r="D29" s="127">
        <f>+F29+H29+J29+L29+N29+P29</f>
        <v>0</v>
      </c>
      <c r="E29" s="128">
        <f>+G29+I29+K29+M29+O29+Q29</f>
        <v>0</v>
      </c>
      <c r="F29" s="50"/>
      <c r="G29" s="51"/>
      <c r="H29" s="50"/>
      <c r="I29" s="51"/>
      <c r="J29" s="50"/>
      <c r="K29" s="51"/>
      <c r="L29" s="50"/>
      <c r="M29" s="51"/>
      <c r="N29" s="98"/>
      <c r="O29" s="51"/>
      <c r="P29" s="98"/>
      <c r="Q29" s="99"/>
      <c r="R29" s="100"/>
      <c r="S29" s="101"/>
      <c r="T29" s="7"/>
      <c r="U29" s="8"/>
      <c r="V29" s="7"/>
      <c r="W29" s="7"/>
      <c r="X29" s="86"/>
      <c r="Y29" s="86"/>
      <c r="Z29" s="86"/>
      <c r="AA29" s="86"/>
    </row>
    <row r="30" spans="1:92" ht="16.149999999999999" customHeight="1" x14ac:dyDescent="0.25">
      <c r="A30" s="1198"/>
      <c r="B30" s="125" t="s">
        <v>46</v>
      </c>
      <c r="C30" s="126">
        <f>SUM(D30:E30)</f>
        <v>0</v>
      </c>
      <c r="D30" s="127">
        <f>+F30+H30+J30+L30+N30+P30</f>
        <v>0</v>
      </c>
      <c r="E30" s="128">
        <f>+G30+I30+K30+M30+O30+Q30</f>
        <v>0</v>
      </c>
      <c r="F30" s="50"/>
      <c r="G30" s="51"/>
      <c r="H30" s="50"/>
      <c r="I30" s="51"/>
      <c r="J30" s="50"/>
      <c r="K30" s="51"/>
      <c r="L30" s="50"/>
      <c r="M30" s="51"/>
      <c r="N30" s="98"/>
      <c r="O30" s="51"/>
      <c r="P30" s="98"/>
      <c r="Q30" s="99"/>
      <c r="R30" s="100"/>
      <c r="S30" s="101"/>
      <c r="T30" s="7"/>
      <c r="U30" s="8"/>
      <c r="V30" s="7"/>
      <c r="W30" s="7"/>
      <c r="X30" s="86"/>
      <c r="Y30" s="86"/>
      <c r="Z30" s="86"/>
      <c r="AA30" s="86"/>
    </row>
    <row r="31" spans="1:92" ht="16.149999999999999" customHeight="1" x14ac:dyDescent="0.25">
      <c r="A31" s="1198"/>
      <c r="B31" s="550" t="s">
        <v>37</v>
      </c>
      <c r="C31" s="126">
        <f t="shared" ref="C31" si="3">SUM(D31:E31)</f>
        <v>0</v>
      </c>
      <c r="D31" s="103">
        <f>SUM(F31+H31+J31+L31+N31+P31)</f>
        <v>0</v>
      </c>
      <c r="E31" s="49">
        <f t="shared" si="2"/>
        <v>0</v>
      </c>
      <c r="F31" s="50"/>
      <c r="G31" s="51"/>
      <c r="H31" s="50"/>
      <c r="I31" s="51"/>
      <c r="J31" s="50"/>
      <c r="K31" s="51"/>
      <c r="L31" s="50"/>
      <c r="M31" s="51"/>
      <c r="N31" s="98"/>
      <c r="O31" s="51"/>
      <c r="P31" s="98"/>
      <c r="Q31" s="99"/>
      <c r="R31" s="100"/>
      <c r="S31" s="101"/>
      <c r="T31" s="7"/>
      <c r="U31" s="8"/>
      <c r="V31" s="7"/>
      <c r="W31" s="7"/>
      <c r="X31" s="86"/>
      <c r="Y31" s="86"/>
      <c r="Z31" s="86"/>
      <c r="AA31" s="86"/>
    </row>
    <row r="32" spans="1:92" ht="16.149999999999999" customHeight="1" x14ac:dyDescent="0.25">
      <c r="A32" s="1198"/>
      <c r="B32" s="553" t="s">
        <v>38</v>
      </c>
      <c r="C32" s="47">
        <f t="shared" si="1"/>
        <v>0</v>
      </c>
      <c r="D32" s="103">
        <f t="shared" si="2"/>
        <v>0</v>
      </c>
      <c r="E32" s="49">
        <f t="shared" si="2"/>
        <v>0</v>
      </c>
      <c r="F32" s="104"/>
      <c r="G32" s="105"/>
      <c r="H32" s="104"/>
      <c r="I32" s="105"/>
      <c r="J32" s="104"/>
      <c r="K32" s="105"/>
      <c r="L32" s="104"/>
      <c r="M32" s="105"/>
      <c r="N32" s="106"/>
      <c r="O32" s="105"/>
      <c r="P32" s="106"/>
      <c r="Q32" s="107"/>
      <c r="R32" s="108"/>
      <c r="S32" s="101"/>
      <c r="T32" s="7"/>
      <c r="U32" s="8"/>
      <c r="V32" s="7"/>
      <c r="W32" s="7"/>
      <c r="X32" s="86"/>
      <c r="Y32" s="86"/>
      <c r="Z32" s="86"/>
      <c r="AA32" s="86"/>
    </row>
    <row r="33" spans="1:130" ht="16.149999999999999" customHeight="1" thickBot="1" x14ac:dyDescent="0.3">
      <c r="A33" s="1198"/>
      <c r="B33" s="130" t="s">
        <v>39</v>
      </c>
      <c r="C33" s="131">
        <f t="shared" si="1"/>
        <v>0</v>
      </c>
      <c r="D33" s="132">
        <f t="shared" si="2"/>
        <v>0</v>
      </c>
      <c r="E33" s="133">
        <f t="shared" si="2"/>
        <v>0</v>
      </c>
      <c r="F33" s="134"/>
      <c r="G33" s="135"/>
      <c r="H33" s="134"/>
      <c r="I33" s="135"/>
      <c r="J33" s="134"/>
      <c r="K33" s="135"/>
      <c r="L33" s="134"/>
      <c r="M33" s="135"/>
      <c r="N33" s="136"/>
      <c r="O33" s="135"/>
      <c r="P33" s="136"/>
      <c r="Q33" s="137"/>
      <c r="R33" s="138"/>
      <c r="S33" s="101"/>
      <c r="T33" s="7"/>
      <c r="U33" s="8"/>
      <c r="V33" s="7"/>
      <c r="W33" s="7"/>
      <c r="X33" s="86"/>
      <c r="Y33" s="86"/>
      <c r="Z33" s="86"/>
      <c r="AA33" s="86"/>
    </row>
    <row r="34" spans="1:130" ht="16.149999999999999" customHeight="1" thickTop="1" x14ac:dyDescent="0.25">
      <c r="A34" s="1200" t="s">
        <v>47</v>
      </c>
      <c r="B34" s="139" t="s">
        <v>38</v>
      </c>
      <c r="C34" s="140">
        <f t="shared" si="1"/>
        <v>0</v>
      </c>
      <c r="D34" s="141">
        <f t="shared" si="2"/>
        <v>0</v>
      </c>
      <c r="E34" s="142">
        <f t="shared" si="2"/>
        <v>0</v>
      </c>
      <c r="F34" s="143"/>
      <c r="G34" s="144"/>
      <c r="H34" s="143"/>
      <c r="I34" s="144"/>
      <c r="J34" s="143"/>
      <c r="K34" s="144"/>
      <c r="L34" s="143"/>
      <c r="M34" s="144"/>
      <c r="N34" s="143"/>
      <c r="O34" s="144"/>
      <c r="P34" s="145"/>
      <c r="Q34" s="146"/>
      <c r="R34" s="147"/>
      <c r="S34" s="101"/>
      <c r="T34" s="7"/>
      <c r="U34" s="7"/>
      <c r="V34" s="7"/>
      <c r="W34" s="7"/>
      <c r="X34" s="86"/>
      <c r="Y34" s="86"/>
      <c r="Z34" s="86"/>
      <c r="AA34" s="86"/>
    </row>
    <row r="35" spans="1:130" ht="16.149999999999999" customHeight="1" x14ac:dyDescent="0.25">
      <c r="A35" s="1201"/>
      <c r="B35" s="130" t="s">
        <v>39</v>
      </c>
      <c r="C35" s="131">
        <f t="shared" si="1"/>
        <v>0</v>
      </c>
      <c r="D35" s="132">
        <f t="shared" si="2"/>
        <v>0</v>
      </c>
      <c r="E35" s="133">
        <f t="shared" si="2"/>
        <v>0</v>
      </c>
      <c r="F35" s="134"/>
      <c r="G35" s="135"/>
      <c r="H35" s="134"/>
      <c r="I35" s="135"/>
      <c r="J35" s="134"/>
      <c r="K35" s="135"/>
      <c r="L35" s="134"/>
      <c r="M35" s="135"/>
      <c r="N35" s="134"/>
      <c r="O35" s="135"/>
      <c r="P35" s="136"/>
      <c r="Q35" s="137"/>
      <c r="R35" s="138"/>
      <c r="S35" s="101"/>
      <c r="T35" s="7"/>
      <c r="U35" s="7"/>
      <c r="V35" s="7"/>
      <c r="W35" s="7"/>
      <c r="X35" s="86"/>
      <c r="Y35" s="86"/>
      <c r="Z35" s="86"/>
      <c r="AA35" s="86"/>
    </row>
    <row r="36" spans="1:130" ht="16.149999999999999" customHeight="1" x14ac:dyDescent="0.25">
      <c r="A36" s="1440" t="s">
        <v>48</v>
      </c>
      <c r="B36" s="665" t="s">
        <v>49</v>
      </c>
      <c r="C36" s="660">
        <f t="shared" si="1"/>
        <v>0</v>
      </c>
      <c r="D36" s="661">
        <f t="shared" si="2"/>
        <v>0</v>
      </c>
      <c r="E36" s="97">
        <f t="shared" si="2"/>
        <v>0</v>
      </c>
      <c r="F36" s="119"/>
      <c r="G36" s="120"/>
      <c r="H36" s="119"/>
      <c r="I36" s="120"/>
      <c r="J36" s="119"/>
      <c r="K36" s="120"/>
      <c r="L36" s="119"/>
      <c r="M36" s="120"/>
      <c r="N36" s="119"/>
      <c r="O36" s="120"/>
      <c r="P36" s="121"/>
      <c r="Q36" s="122"/>
      <c r="R36" s="123"/>
      <c r="S36" s="101"/>
      <c r="T36" s="7"/>
      <c r="U36" s="7"/>
      <c r="V36" s="7"/>
      <c r="W36" s="7"/>
      <c r="X36" s="86"/>
      <c r="Y36" s="86"/>
      <c r="Z36" s="86"/>
      <c r="AA36" s="86"/>
    </row>
    <row r="37" spans="1:130" ht="16.149999999999999" customHeight="1" x14ac:dyDescent="0.25">
      <c r="A37" s="1198"/>
      <c r="B37" s="551" t="s">
        <v>38</v>
      </c>
      <c r="C37" s="110">
        <f t="shared" si="1"/>
        <v>0</v>
      </c>
      <c r="D37" s="111">
        <f t="shared" si="2"/>
        <v>0</v>
      </c>
      <c r="E37" s="112">
        <f t="shared" si="2"/>
        <v>0</v>
      </c>
      <c r="F37" s="104"/>
      <c r="G37" s="105"/>
      <c r="H37" s="104"/>
      <c r="I37" s="105"/>
      <c r="J37" s="104"/>
      <c r="K37" s="105"/>
      <c r="L37" s="104"/>
      <c r="M37" s="105"/>
      <c r="N37" s="104"/>
      <c r="O37" s="105"/>
      <c r="P37" s="106"/>
      <c r="Q37" s="107"/>
      <c r="R37" s="108"/>
      <c r="S37" s="101"/>
      <c r="T37" s="7"/>
      <c r="U37" s="7"/>
      <c r="V37" s="7"/>
      <c r="W37" s="7"/>
      <c r="X37" s="86"/>
      <c r="Y37" s="86"/>
      <c r="Z37" s="86"/>
      <c r="AA37" s="86"/>
    </row>
    <row r="38" spans="1:130" ht="16.149999999999999" customHeight="1" x14ac:dyDescent="0.25">
      <c r="A38" s="1199"/>
      <c r="B38" s="113" t="s">
        <v>39</v>
      </c>
      <c r="C38" s="54">
        <f t="shared" si="1"/>
        <v>0</v>
      </c>
      <c r="D38" s="114">
        <f t="shared" si="2"/>
        <v>0</v>
      </c>
      <c r="E38" s="56">
        <f t="shared" si="2"/>
        <v>0</v>
      </c>
      <c r="F38" s="58"/>
      <c r="G38" s="59"/>
      <c r="H38" s="58"/>
      <c r="I38" s="59"/>
      <c r="J38" s="58"/>
      <c r="K38" s="59"/>
      <c r="L38" s="58"/>
      <c r="M38" s="59"/>
      <c r="N38" s="58"/>
      <c r="O38" s="59"/>
      <c r="P38" s="115"/>
      <c r="Q38" s="116"/>
      <c r="R38" s="117"/>
      <c r="S38" s="101"/>
      <c r="T38" s="7"/>
      <c r="U38" s="7"/>
      <c r="V38" s="7"/>
      <c r="W38" s="7"/>
      <c r="X38" s="7"/>
      <c r="Y38" s="7"/>
      <c r="Z38" s="7"/>
      <c r="AA38" s="7"/>
    </row>
    <row r="39" spans="1:130" ht="31.15" customHeight="1" x14ac:dyDescent="0.25">
      <c r="A39" s="666" t="s">
        <v>50</v>
      </c>
      <c r="B39" s="666"/>
      <c r="C39" s="666"/>
      <c r="D39" s="666"/>
      <c r="E39" s="666"/>
      <c r="F39" s="666"/>
      <c r="G39" s="666"/>
      <c r="H39" s="666"/>
      <c r="I39" s="666"/>
      <c r="J39" s="666"/>
      <c r="K39" s="666"/>
      <c r="L39" s="666"/>
      <c r="M39" s="666"/>
      <c r="N39" s="666"/>
      <c r="O39" s="666"/>
      <c r="P39" s="666"/>
      <c r="Q39" s="666"/>
      <c r="R39" s="7"/>
      <c r="S39" s="7"/>
      <c r="T39" s="7"/>
      <c r="U39" s="7"/>
      <c r="V39" s="7"/>
      <c r="W39" s="7"/>
      <c r="X39" s="7"/>
      <c r="Y39" s="7"/>
      <c r="Z39" s="7"/>
      <c r="AA39" s="7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</row>
    <row r="40" spans="1:130" ht="16.149999999999999" customHeight="1" x14ac:dyDescent="0.25">
      <c r="A40" s="1441" t="s">
        <v>51</v>
      </c>
      <c r="B40" s="1434"/>
      <c r="C40" s="1441" t="s">
        <v>27</v>
      </c>
      <c r="D40" s="1442"/>
      <c r="E40" s="1434"/>
      <c r="F40" s="1443" t="s">
        <v>28</v>
      </c>
      <c r="G40" s="1444"/>
      <c r="H40" s="1444"/>
      <c r="I40" s="1444"/>
      <c r="J40" s="1444"/>
      <c r="K40" s="1444"/>
      <c r="L40" s="1444"/>
      <c r="M40" s="1444"/>
      <c r="N40" s="1444"/>
      <c r="O40" s="1444"/>
      <c r="P40" s="1444"/>
      <c r="Q40" s="1446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130" ht="16.149999999999999" customHeight="1" x14ac:dyDescent="0.25">
      <c r="A41" s="1201"/>
      <c r="B41" s="1205"/>
      <c r="C41" s="1190"/>
      <c r="D41" s="1191"/>
      <c r="E41" s="1185"/>
      <c r="F41" s="1432" t="s">
        <v>30</v>
      </c>
      <c r="G41" s="1433"/>
      <c r="H41" s="1432" t="s">
        <v>31</v>
      </c>
      <c r="I41" s="1433"/>
      <c r="J41" s="1432" t="s">
        <v>15</v>
      </c>
      <c r="K41" s="1433"/>
      <c r="L41" s="1432" t="s">
        <v>32</v>
      </c>
      <c r="M41" s="1433"/>
      <c r="N41" s="1432" t="s">
        <v>33</v>
      </c>
      <c r="O41" s="1433"/>
      <c r="P41" s="1432" t="s">
        <v>34</v>
      </c>
      <c r="Q41" s="1433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130" ht="16.149999999999999" customHeight="1" x14ac:dyDescent="0.25">
      <c r="A42" s="1190"/>
      <c r="B42" s="1185"/>
      <c r="C42" s="657" t="s">
        <v>17</v>
      </c>
      <c r="D42" s="83" t="s">
        <v>18</v>
      </c>
      <c r="E42" s="542" t="s">
        <v>19</v>
      </c>
      <c r="F42" s="667" t="s">
        <v>18</v>
      </c>
      <c r="G42" s="668" t="s">
        <v>19</v>
      </c>
      <c r="H42" s="667" t="s">
        <v>18</v>
      </c>
      <c r="I42" s="668" t="s">
        <v>19</v>
      </c>
      <c r="J42" s="667" t="s">
        <v>18</v>
      </c>
      <c r="K42" s="668" t="s">
        <v>19</v>
      </c>
      <c r="L42" s="667" t="s">
        <v>18</v>
      </c>
      <c r="M42" s="668" t="s">
        <v>19</v>
      </c>
      <c r="N42" s="667" t="s">
        <v>18</v>
      </c>
      <c r="O42" s="668" t="s">
        <v>19</v>
      </c>
      <c r="P42" s="667" t="s">
        <v>18</v>
      </c>
      <c r="Q42" s="668" t="s">
        <v>19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149999999999999" customHeight="1" x14ac:dyDescent="0.25">
      <c r="A43" s="1213" t="s">
        <v>37</v>
      </c>
      <c r="B43" s="1214"/>
      <c r="C43" s="153">
        <f>SUM(D43+E43)</f>
        <v>0</v>
      </c>
      <c r="D43" s="154">
        <f t="shared" ref="D43:E45" si="4">SUM(F43+H43+J43+L43+N43+P43)</f>
        <v>0</v>
      </c>
      <c r="E43" s="155">
        <f t="shared" si="4"/>
        <v>0</v>
      </c>
      <c r="F43" s="119"/>
      <c r="G43" s="123"/>
      <c r="H43" s="119"/>
      <c r="I43" s="123"/>
      <c r="J43" s="119"/>
      <c r="K43" s="120"/>
      <c r="L43" s="119"/>
      <c r="M43" s="120"/>
      <c r="N43" s="121"/>
      <c r="O43" s="120"/>
      <c r="P43" s="121"/>
      <c r="Q43" s="120"/>
      <c r="R43" s="156" t="str">
        <f t="shared" ref="R43:R46" si="5">CA43</f>
        <v/>
      </c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CA43" s="10" t="str">
        <f>IF(C43&lt;&gt;[4]A05!C55,"* Niños derivados deben ser iguales al ingreso de niños(as) Normal con Rezago a salas de estimulación REM A05 sección F. ","")</f>
        <v/>
      </c>
    </row>
    <row r="44" spans="1:130" ht="16.149999999999999" customHeight="1" x14ac:dyDescent="0.25">
      <c r="A44" s="1215" t="s">
        <v>38</v>
      </c>
      <c r="B44" s="1216"/>
      <c r="C44" s="157">
        <f>SUM(D44+E44)</f>
        <v>0</v>
      </c>
      <c r="D44" s="158">
        <f t="shared" si="4"/>
        <v>0</v>
      </c>
      <c r="E44" s="159">
        <f t="shared" si="4"/>
        <v>0</v>
      </c>
      <c r="F44" s="104"/>
      <c r="G44" s="100"/>
      <c r="H44" s="50"/>
      <c r="I44" s="100"/>
      <c r="J44" s="50"/>
      <c r="K44" s="51"/>
      <c r="L44" s="50"/>
      <c r="M44" s="51"/>
      <c r="N44" s="98"/>
      <c r="O44" s="51"/>
      <c r="P44" s="98"/>
      <c r="Q44" s="51"/>
      <c r="R44" s="156" t="str">
        <f t="shared" si="5"/>
        <v/>
      </c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CA44" s="10" t="str">
        <f>IF(C44&lt;&gt;[4]A05!C56,"* Niños derivados deben ser iguales al ingreso de niños(as) con Riesgo a salas de estimulación REM A05 sección F. ","")</f>
        <v/>
      </c>
    </row>
    <row r="45" spans="1:130" ht="16.149999999999999" customHeight="1" x14ac:dyDescent="0.25">
      <c r="A45" s="1217" t="s">
        <v>39</v>
      </c>
      <c r="B45" s="1218"/>
      <c r="C45" s="160">
        <f>SUM(D45+E45)</f>
        <v>0</v>
      </c>
      <c r="D45" s="161">
        <f t="shared" si="4"/>
        <v>0</v>
      </c>
      <c r="E45" s="162">
        <f t="shared" si="4"/>
        <v>0</v>
      </c>
      <c r="F45" s="134"/>
      <c r="G45" s="138"/>
      <c r="H45" s="58"/>
      <c r="I45" s="117"/>
      <c r="J45" s="58"/>
      <c r="K45" s="59"/>
      <c r="L45" s="58"/>
      <c r="M45" s="59"/>
      <c r="N45" s="115"/>
      <c r="O45" s="59"/>
      <c r="P45" s="115"/>
      <c r="Q45" s="59"/>
      <c r="R45" s="156" t="str">
        <f t="shared" si="5"/>
        <v/>
      </c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CA45" s="10" t="str">
        <f>IF(C45&lt;&gt;[4]A05!C57,"* Niños derivados deben ser iguales al ingreso de niños(as) con Retraso a salas de estimulación REM A05 sección F. ","")</f>
        <v/>
      </c>
    </row>
    <row r="46" spans="1:130" ht="16.149999999999999" customHeight="1" x14ac:dyDescent="0.25">
      <c r="A46" s="1449" t="s">
        <v>52</v>
      </c>
      <c r="B46" s="1450"/>
      <c r="C46" s="163">
        <f>SUM(D46:E46)</f>
        <v>0</v>
      </c>
      <c r="D46" s="164">
        <f>SUM(F46+H46+J46+L46+N46+P46)</f>
        <v>0</v>
      </c>
      <c r="E46" s="669">
        <f>SUM(G46+I46+K46+M46+O46+Q46)</f>
        <v>0</v>
      </c>
      <c r="F46" s="41"/>
      <c r="G46" s="664"/>
      <c r="H46" s="41"/>
      <c r="I46" s="664"/>
      <c r="J46" s="41"/>
      <c r="K46" s="42"/>
      <c r="L46" s="41"/>
      <c r="M46" s="42"/>
      <c r="N46" s="663"/>
      <c r="O46" s="42"/>
      <c r="P46" s="663"/>
      <c r="Q46" s="42"/>
      <c r="R46" s="156" t="str">
        <f t="shared" si="5"/>
        <v/>
      </c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CA46" s="10" t="str">
        <f>IF(C46&lt;&gt;[4]A05!C59,"* Niños derivados deben ser iguales al ingreso de niños(as) con Otras Vulnerabilidad a salas de estimulación REM A05 sección F. ","")</f>
        <v/>
      </c>
    </row>
    <row r="47" spans="1:130" ht="31.15" customHeight="1" x14ac:dyDescent="0.25">
      <c r="A47" s="18" t="s">
        <v>53</v>
      </c>
      <c r="B47" s="19"/>
      <c r="C47" s="19"/>
      <c r="D47" s="19"/>
      <c r="E47" s="19"/>
      <c r="F47" s="19"/>
      <c r="G47" s="19"/>
      <c r="H47" s="19"/>
      <c r="I47" s="19"/>
      <c r="J47" s="166"/>
      <c r="K47" s="166"/>
      <c r="L47" s="166"/>
      <c r="M47" s="166"/>
      <c r="N47" s="166"/>
      <c r="O47" s="166"/>
      <c r="P47" s="166"/>
      <c r="Q47" s="166"/>
      <c r="R47" s="86"/>
      <c r="S47" s="86"/>
      <c r="T47" s="86"/>
      <c r="U47" s="86"/>
      <c r="V47" s="86"/>
      <c r="W47" s="86"/>
      <c r="X47" s="86"/>
      <c r="Y47" s="86"/>
      <c r="Z47" s="86"/>
      <c r="AA47" s="86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</row>
    <row r="48" spans="1:130" ht="16.149999999999999" customHeight="1" x14ac:dyDescent="0.25">
      <c r="A48" s="1451" t="s">
        <v>21</v>
      </c>
      <c r="B48" s="1452"/>
      <c r="C48" s="1441" t="s">
        <v>5</v>
      </c>
      <c r="D48" s="1442"/>
      <c r="E48" s="1434"/>
      <c r="F48" s="1183" t="s">
        <v>28</v>
      </c>
      <c r="G48" s="1183"/>
      <c r="H48" s="1183"/>
      <c r="I48" s="1183"/>
      <c r="J48" s="166"/>
      <c r="K48" s="166"/>
      <c r="L48" s="166"/>
      <c r="M48" s="166"/>
      <c r="N48" s="166"/>
      <c r="O48" s="166"/>
      <c r="P48" s="166"/>
      <c r="Q48" s="166"/>
      <c r="R48" s="86"/>
      <c r="S48" s="86"/>
      <c r="T48" s="86"/>
      <c r="U48" s="86"/>
      <c r="V48" s="86"/>
      <c r="W48" s="86"/>
      <c r="X48" s="86"/>
      <c r="Y48" s="86"/>
      <c r="Z48" s="86"/>
      <c r="AA48" s="86"/>
    </row>
    <row r="49" spans="1:130" ht="16.149999999999999" customHeight="1" x14ac:dyDescent="0.25">
      <c r="A49" s="1223"/>
      <c r="B49" s="1224"/>
      <c r="C49" s="1190"/>
      <c r="D49" s="1191"/>
      <c r="E49" s="1185"/>
      <c r="F49" s="1432" t="s">
        <v>8</v>
      </c>
      <c r="G49" s="1433"/>
      <c r="H49" s="1432" t="s">
        <v>9</v>
      </c>
      <c r="I49" s="1433"/>
      <c r="J49" s="166"/>
      <c r="K49" s="166"/>
      <c r="L49" s="166"/>
      <c r="M49" s="166"/>
      <c r="N49" s="166"/>
      <c r="O49" s="166"/>
      <c r="P49" s="166"/>
      <c r="Q49" s="166"/>
      <c r="R49" s="86"/>
      <c r="S49" s="86"/>
      <c r="T49" s="86"/>
      <c r="U49" s="86"/>
      <c r="V49" s="86"/>
      <c r="W49" s="86"/>
      <c r="X49" s="86"/>
      <c r="Y49" s="86"/>
      <c r="Z49" s="86"/>
      <c r="AA49" s="86"/>
    </row>
    <row r="50" spans="1:130" ht="16.149999999999999" customHeight="1" x14ac:dyDescent="0.25">
      <c r="A50" s="1225"/>
      <c r="B50" s="1226"/>
      <c r="C50" s="657" t="s">
        <v>17</v>
      </c>
      <c r="D50" s="83" t="s">
        <v>18</v>
      </c>
      <c r="E50" s="542" t="s">
        <v>19</v>
      </c>
      <c r="F50" s="30" t="s">
        <v>18</v>
      </c>
      <c r="G50" s="637" t="s">
        <v>19</v>
      </c>
      <c r="H50" s="30" t="s">
        <v>18</v>
      </c>
      <c r="I50" s="637" t="s">
        <v>19</v>
      </c>
      <c r="J50" s="166"/>
      <c r="K50" s="166"/>
      <c r="L50" s="166"/>
      <c r="M50" s="166"/>
      <c r="N50" s="166"/>
      <c r="O50" s="166"/>
      <c r="P50" s="166"/>
      <c r="Q50" s="16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1:130" ht="16.149999999999999" customHeight="1" x14ac:dyDescent="0.25">
      <c r="A51" s="1447" t="s">
        <v>54</v>
      </c>
      <c r="B51" s="1448"/>
      <c r="C51" s="167">
        <f>SUM(D51+E51)</f>
        <v>0</v>
      </c>
      <c r="D51" s="168">
        <f t="shared" ref="D51:E54" si="6">SUM(F51+H51)</f>
        <v>0</v>
      </c>
      <c r="E51" s="662">
        <f t="shared" si="6"/>
        <v>0</v>
      </c>
      <c r="F51" s="169">
        <f>SUM(F52:F54)</f>
        <v>0</v>
      </c>
      <c r="G51" s="669">
        <f>SUM(G52:G54)</f>
        <v>0</v>
      </c>
      <c r="H51" s="670">
        <f>SUM(H52:H54)</f>
        <v>0</v>
      </c>
      <c r="I51" s="171">
        <f>SUM(I52:I54)</f>
        <v>0</v>
      </c>
      <c r="J51" s="172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86"/>
      <c r="AA51" s="86"/>
    </row>
    <row r="52" spans="1:130" ht="16.149999999999999" customHeight="1" x14ac:dyDescent="0.25">
      <c r="A52" s="1209" t="s">
        <v>22</v>
      </c>
      <c r="B52" s="1210"/>
      <c r="C52" s="173">
        <f>SUM(D52+E52)</f>
        <v>0</v>
      </c>
      <c r="D52" s="174">
        <f t="shared" si="6"/>
        <v>0</v>
      </c>
      <c r="E52" s="49">
        <f t="shared" si="6"/>
        <v>0</v>
      </c>
      <c r="F52" s="50"/>
      <c r="G52" s="100"/>
      <c r="H52" s="98"/>
      <c r="I52" s="51"/>
      <c r="J52" s="172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86"/>
      <c r="AA52" s="86"/>
    </row>
    <row r="53" spans="1:130" ht="16.149999999999999" customHeight="1" x14ac:dyDescent="0.25">
      <c r="A53" s="1211" t="s">
        <v>55</v>
      </c>
      <c r="B53" s="1212"/>
      <c r="C53" s="110">
        <f>SUM(D53+E53)</f>
        <v>0</v>
      </c>
      <c r="D53" s="111">
        <f t="shared" si="6"/>
        <v>0</v>
      </c>
      <c r="E53" s="112">
        <f t="shared" si="6"/>
        <v>0</v>
      </c>
      <c r="F53" s="104"/>
      <c r="G53" s="108"/>
      <c r="H53" s="106"/>
      <c r="I53" s="105"/>
      <c r="J53" s="172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86"/>
      <c r="AA53" s="86"/>
    </row>
    <row r="54" spans="1:130" ht="16.149999999999999" customHeight="1" x14ac:dyDescent="0.25">
      <c r="A54" s="1227" t="s">
        <v>56</v>
      </c>
      <c r="B54" s="1228"/>
      <c r="C54" s="54">
        <f>SUM(D54+E54)</f>
        <v>0</v>
      </c>
      <c r="D54" s="114">
        <f t="shared" si="6"/>
        <v>0</v>
      </c>
      <c r="E54" s="56">
        <f t="shared" si="6"/>
        <v>0</v>
      </c>
      <c r="F54" s="58"/>
      <c r="G54" s="117"/>
      <c r="H54" s="115"/>
      <c r="I54" s="59"/>
      <c r="J54" s="172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86"/>
      <c r="AA54" s="86"/>
    </row>
    <row r="55" spans="1:130" ht="31.15" customHeight="1" x14ac:dyDescent="0.25">
      <c r="A55" s="18" t="s">
        <v>57</v>
      </c>
      <c r="B55" s="19"/>
      <c r="C55" s="19"/>
      <c r="D55" s="19"/>
      <c r="E55" s="19"/>
      <c r="F55" s="19"/>
      <c r="G55" s="19"/>
      <c r="H55" s="19"/>
      <c r="I55" s="19"/>
      <c r="J55" s="20"/>
      <c r="K55" s="20"/>
      <c r="L55" s="175"/>
      <c r="M55" s="166"/>
      <c r="N55" s="166"/>
      <c r="O55" s="16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</row>
    <row r="56" spans="1:130" ht="16.149999999999999" customHeight="1" x14ac:dyDescent="0.25">
      <c r="A56" s="1441" t="s">
        <v>58</v>
      </c>
      <c r="B56" s="1442"/>
      <c r="C56" s="1441" t="s">
        <v>59</v>
      </c>
      <c r="D56" s="1442"/>
      <c r="E56" s="1434"/>
      <c r="F56" s="1453" t="s">
        <v>60</v>
      </c>
      <c r="G56" s="1453"/>
      <c r="H56" s="1453"/>
      <c r="I56" s="1453"/>
      <c r="J56" s="1453"/>
      <c r="K56" s="1453"/>
      <c r="L56" s="1453"/>
      <c r="M56" s="1453"/>
      <c r="N56" s="1453"/>
      <c r="O56" s="1433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</row>
    <row r="57" spans="1:130" ht="16.149999999999999" customHeight="1" x14ac:dyDescent="0.25">
      <c r="A57" s="1201"/>
      <c r="B57" s="1229"/>
      <c r="C57" s="1190"/>
      <c r="D57" s="1191"/>
      <c r="E57" s="1185"/>
      <c r="F57" s="1453" t="s">
        <v>61</v>
      </c>
      <c r="G57" s="1433"/>
      <c r="H57" s="1453" t="s">
        <v>62</v>
      </c>
      <c r="I57" s="1433"/>
      <c r="J57" s="1453" t="s">
        <v>63</v>
      </c>
      <c r="K57" s="1453"/>
      <c r="L57" s="1432" t="s">
        <v>64</v>
      </c>
      <c r="M57" s="1433"/>
      <c r="N57" s="1432" t="s">
        <v>65</v>
      </c>
      <c r="O57" s="1433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</row>
    <row r="58" spans="1:130" ht="16.149999999999999" customHeight="1" x14ac:dyDescent="0.25">
      <c r="A58" s="1190"/>
      <c r="B58" s="1191"/>
      <c r="C58" s="30" t="s">
        <v>17</v>
      </c>
      <c r="D58" s="83" t="s">
        <v>18</v>
      </c>
      <c r="E58" s="637" t="s">
        <v>19</v>
      </c>
      <c r="F58" s="30" t="s">
        <v>18</v>
      </c>
      <c r="G58" s="637" t="s">
        <v>19</v>
      </c>
      <c r="H58" s="30" t="s">
        <v>18</v>
      </c>
      <c r="I58" s="637" t="s">
        <v>19</v>
      </c>
      <c r="J58" s="30" t="s">
        <v>18</v>
      </c>
      <c r="K58" s="671" t="s">
        <v>19</v>
      </c>
      <c r="L58" s="30" t="s">
        <v>18</v>
      </c>
      <c r="M58" s="637" t="s">
        <v>19</v>
      </c>
      <c r="N58" s="30" t="s">
        <v>18</v>
      </c>
      <c r="O58" s="637" t="s">
        <v>19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672"/>
      <c r="AB58" s="673"/>
    </row>
    <row r="59" spans="1:130" ht="16.149999999999999" customHeight="1" x14ac:dyDescent="0.25">
      <c r="A59" s="1449" t="s">
        <v>66</v>
      </c>
      <c r="B59" s="1450"/>
      <c r="C59" s="167">
        <f>SUM(D59+E59)</f>
        <v>0</v>
      </c>
      <c r="D59" s="168">
        <f>SUM(F59+H59+J59+L59+N59)</f>
        <v>0</v>
      </c>
      <c r="E59" s="662">
        <f>SUM(G59+I59+K59+M59+O59)</f>
        <v>0</v>
      </c>
      <c r="F59" s="643"/>
      <c r="G59" s="42"/>
      <c r="H59" s="643"/>
      <c r="I59" s="42"/>
      <c r="J59" s="643"/>
      <c r="K59" s="179"/>
      <c r="L59" s="41"/>
      <c r="M59" s="42"/>
      <c r="N59" s="41"/>
      <c r="O59" s="42"/>
      <c r="P59" s="44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67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149999999999999" customHeight="1" x14ac:dyDescent="0.25">
      <c r="A60" s="1234" t="s">
        <v>67</v>
      </c>
      <c r="B60" s="1234"/>
      <c r="C60" s="47">
        <f>SUM(D60+E60)</f>
        <v>0</v>
      </c>
      <c r="D60" s="180">
        <f t="shared" ref="D60:E62" si="7">SUM(F60+H60+J60)</f>
        <v>0</v>
      </c>
      <c r="E60" s="181">
        <f t="shared" si="7"/>
        <v>0</v>
      </c>
      <c r="F60" s="50"/>
      <c r="G60" s="51"/>
      <c r="H60" s="52"/>
      <c r="I60" s="51"/>
      <c r="J60" s="52"/>
      <c r="K60" s="182"/>
      <c r="L60" s="183"/>
      <c r="M60" s="184"/>
      <c r="N60" s="183"/>
      <c r="O60" s="184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672"/>
      <c r="AB60" s="673"/>
    </row>
    <row r="61" spans="1:130" ht="16.149999999999999" customHeight="1" x14ac:dyDescent="0.25">
      <c r="A61" s="1235" t="s">
        <v>68</v>
      </c>
      <c r="B61" s="1212"/>
      <c r="C61" s="185">
        <f>SUM(D61+E61)</f>
        <v>0</v>
      </c>
      <c r="D61" s="132">
        <f t="shared" si="7"/>
        <v>0</v>
      </c>
      <c r="E61" s="186">
        <f t="shared" si="7"/>
        <v>0</v>
      </c>
      <c r="F61" s="106"/>
      <c r="G61" s="105"/>
      <c r="H61" s="187"/>
      <c r="I61" s="105"/>
      <c r="J61" s="187"/>
      <c r="K61" s="188"/>
      <c r="L61" s="189"/>
      <c r="M61" s="190"/>
      <c r="N61" s="191"/>
      <c r="O61" s="192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672"/>
      <c r="AB61" s="673"/>
    </row>
    <row r="62" spans="1:130" ht="16.149999999999999" customHeight="1" x14ac:dyDescent="0.25">
      <c r="A62" s="1236" t="s">
        <v>69</v>
      </c>
      <c r="B62" s="1236"/>
      <c r="C62" s="47">
        <f>SUM(D62+E62)</f>
        <v>0</v>
      </c>
      <c r="D62" s="111">
        <f t="shared" si="7"/>
        <v>0</v>
      </c>
      <c r="E62" s="181">
        <f t="shared" si="7"/>
        <v>0</v>
      </c>
      <c r="F62" s="193"/>
      <c r="G62" s="194"/>
      <c r="H62" s="195"/>
      <c r="I62" s="194"/>
      <c r="J62" s="195"/>
      <c r="K62" s="196"/>
      <c r="L62" s="189"/>
      <c r="M62" s="190"/>
      <c r="N62" s="191"/>
      <c r="O62" s="192"/>
      <c r="P62" s="81"/>
      <c r="Q62" s="197"/>
      <c r="R62" s="197"/>
      <c r="S62" s="197"/>
      <c r="T62" s="197"/>
      <c r="U62" s="7"/>
      <c r="V62" s="7"/>
      <c r="W62" s="7"/>
      <c r="X62" s="7"/>
      <c r="Y62" s="7"/>
      <c r="Z62" s="7"/>
      <c r="AA62" s="674"/>
      <c r="AB62" s="673"/>
    </row>
    <row r="63" spans="1:130" ht="16.149999999999999" customHeight="1" x14ac:dyDescent="0.25">
      <c r="A63" s="1237" t="s">
        <v>70</v>
      </c>
      <c r="B63" s="1237"/>
      <c r="C63" s="199">
        <f>SUM(D63+E63)</f>
        <v>0</v>
      </c>
      <c r="D63" s="200">
        <f>SUM(J63+L63+N63)</f>
        <v>0</v>
      </c>
      <c r="E63" s="201">
        <f>SUM(K63+M63+O63)</f>
        <v>0</v>
      </c>
      <c r="F63" s="202"/>
      <c r="G63" s="203"/>
      <c r="H63" s="202"/>
      <c r="I63" s="203"/>
      <c r="J63" s="204"/>
      <c r="K63" s="205"/>
      <c r="L63" s="206"/>
      <c r="M63" s="207"/>
      <c r="N63" s="208"/>
      <c r="O63" s="209"/>
      <c r="P63" s="81"/>
      <c r="Q63" s="197"/>
      <c r="R63" s="197"/>
      <c r="S63" s="197"/>
      <c r="T63" s="197"/>
      <c r="U63" s="7"/>
      <c r="V63" s="7"/>
      <c r="W63" s="7"/>
      <c r="X63" s="7"/>
      <c r="Y63" s="7"/>
      <c r="Z63" s="7"/>
      <c r="AA63" s="210"/>
    </row>
    <row r="64" spans="1:130" s="8" customFormat="1" ht="31.15" customHeight="1" x14ac:dyDescent="0.25">
      <c r="A64" s="211" t="s">
        <v>71</v>
      </c>
      <c r="B64" s="86"/>
      <c r="C64" s="86"/>
      <c r="D64" s="86"/>
      <c r="E64" s="212"/>
      <c r="F64" s="86"/>
      <c r="G64" s="212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675"/>
      <c r="V64" s="675"/>
      <c r="W64" s="675"/>
      <c r="X64" s="675"/>
      <c r="Y64" s="675"/>
      <c r="Z64" s="674"/>
      <c r="AA64" s="674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</row>
    <row r="65" spans="1:130" s="8" customFormat="1" ht="31.15" customHeight="1" x14ac:dyDescent="0.25">
      <c r="A65" s="211" t="s">
        <v>72</v>
      </c>
      <c r="B65" s="211"/>
      <c r="C65" s="211"/>
      <c r="D65" s="211"/>
      <c r="E65" s="211"/>
      <c r="F65" s="211"/>
      <c r="G65" s="211"/>
      <c r="H65" s="211"/>
      <c r="I65" s="211"/>
      <c r="J65" s="214"/>
      <c r="K65" s="81"/>
      <c r="L65" s="81"/>
      <c r="M65" s="81"/>
      <c r="N65" s="197"/>
      <c r="O65" s="197"/>
      <c r="P65" s="197"/>
      <c r="Q65" s="197"/>
      <c r="R65" s="197"/>
      <c r="S65" s="197"/>
      <c r="T65" s="197"/>
      <c r="U65" s="674"/>
      <c r="V65" s="674"/>
      <c r="W65" s="674"/>
      <c r="X65" s="674"/>
      <c r="Y65" s="674"/>
      <c r="Z65" s="674"/>
      <c r="AA65" s="674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</row>
    <row r="66" spans="1:130" ht="16.149999999999999" customHeight="1" x14ac:dyDescent="0.25">
      <c r="A66" s="1454" t="s">
        <v>73</v>
      </c>
      <c r="B66" s="1454"/>
      <c r="C66" s="1454" t="s">
        <v>59</v>
      </c>
      <c r="D66" s="215"/>
      <c r="E66" s="166"/>
      <c r="F66" s="166"/>
      <c r="G66" s="166"/>
      <c r="H66" s="166"/>
      <c r="I66" s="166"/>
      <c r="J66" s="166"/>
      <c r="K66" s="216"/>
      <c r="L66" s="216"/>
      <c r="M66" s="216"/>
      <c r="N66" s="17"/>
      <c r="O66" s="17"/>
      <c r="P66" s="7"/>
      <c r="Q66" s="7"/>
      <c r="R66" s="674"/>
      <c r="S66" s="674"/>
      <c r="T66" s="674"/>
      <c r="U66" s="674"/>
      <c r="V66" s="674"/>
      <c r="W66" s="674"/>
      <c r="X66" s="674"/>
      <c r="Y66" s="674"/>
      <c r="Z66" s="674"/>
      <c r="AA66" s="674"/>
    </row>
    <row r="67" spans="1:130" ht="16.149999999999999" customHeight="1" x14ac:dyDescent="0.25">
      <c r="A67" s="1199"/>
      <c r="B67" s="1199"/>
      <c r="C67" s="1199"/>
      <c r="D67" s="166"/>
      <c r="E67" s="166"/>
      <c r="F67" s="166"/>
      <c r="G67" s="166"/>
      <c r="H67" s="166"/>
      <c r="I67" s="166"/>
      <c r="J67" s="166"/>
      <c r="K67" s="216"/>
      <c r="L67" s="216"/>
      <c r="M67" s="216"/>
      <c r="N67" s="17"/>
      <c r="O67" s="17"/>
      <c r="P67" s="17"/>
      <c r="Q67" s="17"/>
      <c r="R67" s="676"/>
      <c r="S67" s="676"/>
      <c r="T67" s="676"/>
      <c r="U67" s="676"/>
      <c r="V67" s="676"/>
      <c r="W67" s="676"/>
      <c r="X67" s="676"/>
      <c r="Y67" s="676"/>
      <c r="Z67" s="674"/>
      <c r="AA67" s="674"/>
    </row>
    <row r="68" spans="1:130" ht="16.149999999999999" customHeight="1" x14ac:dyDescent="0.25">
      <c r="A68" s="1230" t="s">
        <v>59</v>
      </c>
      <c r="B68" s="1230"/>
      <c r="C68" s="218">
        <f>SUM(C69:C72)</f>
        <v>0</v>
      </c>
      <c r="D68" s="219"/>
      <c r="E68" s="166"/>
      <c r="F68" s="166"/>
      <c r="G68" s="166"/>
      <c r="H68" s="166"/>
      <c r="I68" s="166"/>
      <c r="J68" s="166"/>
      <c r="K68" s="216"/>
      <c r="L68" s="216"/>
      <c r="M68" s="216"/>
      <c r="N68" s="17"/>
      <c r="O68" s="17"/>
      <c r="P68" s="17"/>
      <c r="Q68" s="17"/>
      <c r="R68" s="676"/>
      <c r="S68" s="676"/>
      <c r="T68" s="677"/>
      <c r="U68" s="677"/>
      <c r="V68" s="677"/>
      <c r="W68" s="677"/>
      <c r="X68" s="677"/>
      <c r="Y68" s="677"/>
      <c r="Z68" s="674"/>
      <c r="AA68" s="674"/>
    </row>
    <row r="69" spans="1:130" ht="16.149999999999999" customHeight="1" x14ac:dyDescent="0.25">
      <c r="A69" s="1231" t="s">
        <v>74</v>
      </c>
      <c r="B69" s="1231"/>
      <c r="C69" s="221"/>
      <c r="D69" s="219"/>
      <c r="E69" s="166"/>
      <c r="F69" s="166"/>
      <c r="G69" s="166"/>
      <c r="H69" s="166"/>
      <c r="I69" s="166"/>
      <c r="J69" s="166"/>
      <c r="K69" s="216"/>
      <c r="L69" s="216"/>
      <c r="M69" s="216"/>
      <c r="N69" s="17"/>
      <c r="O69" s="17"/>
      <c r="P69" s="17"/>
      <c r="Q69" s="17"/>
      <c r="R69" s="676"/>
      <c r="S69" s="676"/>
      <c r="T69" s="677"/>
      <c r="U69" s="677"/>
      <c r="V69" s="677"/>
      <c r="W69" s="677"/>
      <c r="X69" s="677"/>
      <c r="Y69" s="677"/>
      <c r="Z69" s="674"/>
      <c r="AA69" s="674"/>
    </row>
    <row r="70" spans="1:130" ht="16.149999999999999" customHeight="1" x14ac:dyDescent="0.25">
      <c r="A70" s="1232" t="s">
        <v>75</v>
      </c>
      <c r="B70" s="1232"/>
      <c r="C70" s="222"/>
      <c r="D70" s="219"/>
      <c r="E70" s="166"/>
      <c r="F70" s="166"/>
      <c r="G70" s="166"/>
      <c r="H70" s="166"/>
      <c r="I70" s="166"/>
      <c r="J70" s="166"/>
      <c r="K70" s="216"/>
      <c r="L70" s="216"/>
      <c r="M70" s="216"/>
      <c r="N70" s="17"/>
      <c r="O70" s="17"/>
      <c r="P70" s="17"/>
      <c r="Q70" s="17"/>
      <c r="R70" s="676"/>
      <c r="S70" s="676"/>
      <c r="T70" s="677"/>
      <c r="U70" s="677"/>
      <c r="V70" s="677"/>
      <c r="W70" s="677"/>
      <c r="X70" s="677"/>
      <c r="Y70" s="677"/>
      <c r="Z70" s="674"/>
      <c r="AA70" s="674"/>
    </row>
    <row r="71" spans="1:130" ht="16.149999999999999" customHeight="1" x14ac:dyDescent="0.25">
      <c r="A71" s="1232" t="s">
        <v>22</v>
      </c>
      <c r="B71" s="1232"/>
      <c r="C71" s="222"/>
      <c r="D71" s="219"/>
      <c r="E71" s="166"/>
      <c r="F71" s="166"/>
      <c r="G71" s="166"/>
      <c r="H71" s="166"/>
      <c r="I71" s="166"/>
      <c r="J71" s="166"/>
      <c r="K71" s="216"/>
      <c r="L71" s="216"/>
      <c r="M71" s="216"/>
      <c r="N71" s="17"/>
      <c r="O71" s="17"/>
      <c r="P71" s="17"/>
      <c r="Q71" s="17"/>
      <c r="R71" s="676"/>
      <c r="S71" s="676"/>
      <c r="T71" s="677"/>
      <c r="U71" s="677"/>
      <c r="V71" s="677"/>
      <c r="W71" s="677"/>
      <c r="X71" s="677"/>
      <c r="Y71" s="677"/>
      <c r="Z71" s="674"/>
      <c r="AA71" s="674"/>
    </row>
    <row r="72" spans="1:130" ht="16.149999999999999" customHeight="1" x14ac:dyDescent="0.25">
      <c r="A72" s="1233" t="s">
        <v>76</v>
      </c>
      <c r="B72" s="1233"/>
      <c r="C72" s="223"/>
      <c r="D72" s="219"/>
      <c r="E72" s="166"/>
      <c r="F72" s="166"/>
      <c r="G72" s="166"/>
      <c r="H72" s="166"/>
      <c r="I72" s="166"/>
      <c r="J72" s="166"/>
      <c r="K72" s="216"/>
      <c r="L72" s="216"/>
      <c r="M72" s="216"/>
      <c r="N72" s="17"/>
      <c r="O72" s="17"/>
      <c r="P72" s="17"/>
      <c r="Q72" s="17"/>
      <c r="R72" s="676"/>
      <c r="S72" s="676"/>
      <c r="T72" s="677"/>
      <c r="U72" s="677"/>
      <c r="V72" s="677"/>
      <c r="W72" s="677"/>
      <c r="X72" s="677"/>
      <c r="Y72" s="677"/>
      <c r="Z72" s="674"/>
      <c r="AA72" s="674"/>
    </row>
    <row r="73" spans="1:130" ht="31.15" customHeight="1" x14ac:dyDescent="0.25">
      <c r="A73" s="20" t="s">
        <v>77</v>
      </c>
      <c r="B73" s="20"/>
      <c r="C73" s="20"/>
      <c r="D73" s="20"/>
      <c r="E73" s="20"/>
      <c r="F73" s="211"/>
      <c r="G73" s="211"/>
      <c r="H73" s="211"/>
      <c r="I73" s="211"/>
      <c r="J73" s="86"/>
      <c r="K73" s="224"/>
      <c r="L73" s="224"/>
      <c r="M73" s="224"/>
      <c r="N73" s="7"/>
      <c r="O73" s="7"/>
      <c r="P73" s="7"/>
      <c r="Q73" s="7"/>
      <c r="R73" s="674"/>
      <c r="S73" s="674"/>
      <c r="T73" s="674"/>
      <c r="U73" s="677"/>
      <c r="V73" s="677"/>
      <c r="W73" s="677"/>
      <c r="X73" s="677"/>
      <c r="Y73" s="677"/>
      <c r="Z73" s="674"/>
      <c r="AA73" s="674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</row>
    <row r="74" spans="1:130" ht="36" customHeight="1" x14ac:dyDescent="0.25">
      <c r="A74" s="1432" t="s">
        <v>78</v>
      </c>
      <c r="B74" s="1433"/>
      <c r="C74" s="552" t="s">
        <v>79</v>
      </c>
      <c r="D74" s="552" t="s">
        <v>38</v>
      </c>
      <c r="E74" s="552" t="s">
        <v>80</v>
      </c>
      <c r="F74" s="86"/>
      <c r="G74" s="86"/>
      <c r="H74" s="86"/>
      <c r="I74" s="86"/>
      <c r="J74" s="86"/>
      <c r="K74" s="224"/>
      <c r="L74" s="224"/>
      <c r="M74" s="224"/>
      <c r="N74" s="7"/>
      <c r="O74" s="7"/>
      <c r="P74" s="7"/>
      <c r="Q74" s="7"/>
      <c r="R74" s="674"/>
      <c r="S74" s="674"/>
      <c r="T74" s="674"/>
      <c r="U74" s="677"/>
      <c r="V74" s="677"/>
      <c r="W74" s="677"/>
      <c r="X74" s="677"/>
      <c r="Y74" s="677"/>
      <c r="Z74" s="674"/>
      <c r="AA74" s="674"/>
    </row>
    <row r="75" spans="1:130" ht="15" customHeight="1" x14ac:dyDescent="0.25">
      <c r="A75" s="1456" t="s">
        <v>81</v>
      </c>
      <c r="B75" s="1457"/>
      <c r="C75" s="226"/>
      <c r="D75" s="226"/>
      <c r="E75" s="226"/>
      <c r="F75" s="44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674"/>
      <c r="S75" s="674"/>
      <c r="T75" s="674"/>
      <c r="U75" s="676"/>
      <c r="V75" s="676"/>
      <c r="W75" s="676"/>
      <c r="X75" s="676"/>
      <c r="Y75" s="676"/>
      <c r="Z75" s="674"/>
      <c r="AA75" s="674"/>
      <c r="CC75" s="10" t="str">
        <f>IF(C75&lt;=[4]A05!C11,"", "* Total de aplicaciones EPSA NO DEBE ser MAYOR que el Total de Gestantes ingresadas en REM A05 Sección A. ")</f>
        <v/>
      </c>
      <c r="CG75" s="10">
        <v>0</v>
      </c>
      <c r="CH75" s="10">
        <v>0</v>
      </c>
    </row>
    <row r="76" spans="1:130" ht="31.15" customHeight="1" x14ac:dyDescent="0.25">
      <c r="A76" s="20" t="s">
        <v>82</v>
      </c>
      <c r="B76" s="20"/>
      <c r="C76" s="20"/>
      <c r="D76" s="20"/>
      <c r="E76" s="20"/>
      <c r="F76" s="211"/>
      <c r="G76" s="211"/>
      <c r="H76" s="211"/>
      <c r="I76" s="678"/>
      <c r="J76" s="679"/>
      <c r="K76" s="678"/>
      <c r="L76" s="674"/>
      <c r="M76" s="674"/>
      <c r="N76" s="674"/>
      <c r="O76" s="674"/>
      <c r="P76" s="680"/>
      <c r="Q76" s="679"/>
      <c r="R76" s="674"/>
      <c r="S76" s="674"/>
      <c r="T76" s="674"/>
      <c r="U76" s="676"/>
      <c r="V76" s="676"/>
      <c r="W76" s="676"/>
      <c r="X76" s="676"/>
      <c r="Y76" s="676"/>
      <c r="Z76" s="674"/>
      <c r="AA76" s="674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G76" s="10">
        <v>0</v>
      </c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</row>
    <row r="77" spans="1:130" ht="51" customHeight="1" x14ac:dyDescent="0.25">
      <c r="A77" s="1458" t="s">
        <v>83</v>
      </c>
      <c r="B77" s="1459"/>
      <c r="C77" s="681" t="s">
        <v>79</v>
      </c>
      <c r="D77" s="229" t="s">
        <v>84</v>
      </c>
      <c r="E77" s="229" t="s">
        <v>85</v>
      </c>
      <c r="F77" s="230"/>
      <c r="G77" s="230"/>
      <c r="H77" s="230"/>
      <c r="I77" s="682"/>
      <c r="J77" s="682"/>
      <c r="K77" s="678"/>
      <c r="L77" s="674"/>
      <c r="M77" s="674"/>
      <c r="N77" s="674"/>
      <c r="O77" s="674"/>
      <c r="P77" s="674"/>
      <c r="Q77" s="674"/>
      <c r="R77" s="210"/>
      <c r="S77" s="7"/>
      <c r="T77" s="7"/>
      <c r="U77" s="17"/>
      <c r="V77" s="17"/>
      <c r="W77" s="17"/>
      <c r="X77" s="17"/>
      <c r="Y77" s="17"/>
      <c r="Z77" s="7"/>
      <c r="AA77" s="7"/>
      <c r="CG77" s="10">
        <v>0</v>
      </c>
    </row>
    <row r="78" spans="1:130" ht="25.15" customHeight="1" x14ac:dyDescent="0.25">
      <c r="A78" s="1459" t="s">
        <v>86</v>
      </c>
      <c r="B78" s="554" t="s">
        <v>87</v>
      </c>
      <c r="C78" s="233"/>
      <c r="D78" s="234"/>
      <c r="E78" s="233"/>
      <c r="F78" s="44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683"/>
      <c r="S78" s="7"/>
      <c r="T78" s="7"/>
      <c r="U78" s="17"/>
      <c r="V78" s="17"/>
      <c r="W78" s="17"/>
      <c r="X78" s="17"/>
      <c r="Y78" s="17"/>
      <c r="Z78" s="7"/>
      <c r="AA78" s="7"/>
      <c r="CG78" s="10">
        <v>0</v>
      </c>
    </row>
    <row r="79" spans="1:130" ht="25.15" customHeight="1" thickBot="1" x14ac:dyDescent="0.3">
      <c r="A79" s="1205"/>
      <c r="B79" s="236" t="s">
        <v>88</v>
      </c>
      <c r="C79" s="237"/>
      <c r="D79" s="238"/>
      <c r="E79" s="237"/>
      <c r="F79" s="44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674"/>
      <c r="S79" s="7"/>
      <c r="T79" s="7"/>
      <c r="U79" s="17"/>
      <c r="V79" s="17"/>
      <c r="W79" s="17"/>
      <c r="X79" s="17"/>
      <c r="Y79" s="17"/>
      <c r="Z79" s="7"/>
      <c r="AA79" s="7"/>
      <c r="CG79" s="10">
        <v>0</v>
      </c>
    </row>
    <row r="80" spans="1:130" ht="16.149999999999999" customHeight="1" thickTop="1" x14ac:dyDescent="0.25">
      <c r="A80" s="1244" t="s">
        <v>89</v>
      </c>
      <c r="B80" s="239" t="s">
        <v>90</v>
      </c>
      <c r="C80" s="240"/>
      <c r="D80" s="240"/>
      <c r="E80" s="241"/>
      <c r="F80" s="44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674"/>
      <c r="S80" s="7"/>
      <c r="T80" s="7"/>
      <c r="U80" s="17"/>
      <c r="V80" s="17"/>
      <c r="W80" s="17"/>
      <c r="X80" s="17"/>
      <c r="Y80" s="17"/>
      <c r="Z80" s="7"/>
      <c r="AA80" s="7"/>
      <c r="CG80" s="10">
        <v>0</v>
      </c>
    </row>
    <row r="81" spans="1:130" ht="16.149999999999999" customHeight="1" x14ac:dyDescent="0.25">
      <c r="A81" s="1199"/>
      <c r="B81" s="242" t="s">
        <v>91</v>
      </c>
      <c r="C81" s="223"/>
      <c r="D81" s="223"/>
      <c r="E81" s="243"/>
      <c r="F81" s="44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674"/>
      <c r="S81" s="7"/>
      <c r="T81" s="7"/>
      <c r="U81" s="17"/>
      <c r="V81" s="17"/>
      <c r="W81" s="17"/>
      <c r="X81" s="17"/>
      <c r="Y81" s="17"/>
      <c r="Z81" s="7"/>
      <c r="AA81" s="7"/>
      <c r="CG81" s="10">
        <v>0</v>
      </c>
    </row>
    <row r="82" spans="1:130" ht="31.15" customHeight="1" x14ac:dyDescent="0.25">
      <c r="A82" s="20" t="s">
        <v>92</v>
      </c>
      <c r="B82" s="244"/>
      <c r="C82" s="70"/>
      <c r="D82" s="70"/>
      <c r="E82" s="70"/>
      <c r="F82" s="245"/>
      <c r="G82" s="86"/>
      <c r="H82" s="224"/>
      <c r="I82" s="7"/>
      <c r="J82" s="246"/>
      <c r="K82" s="679"/>
      <c r="L82" s="684"/>
      <c r="M82" s="684"/>
      <c r="N82" s="674"/>
      <c r="O82" s="674"/>
      <c r="P82" s="674"/>
      <c r="Q82" s="674"/>
      <c r="R82" s="674"/>
      <c r="S82" s="7"/>
      <c r="T82" s="7"/>
      <c r="U82" s="17"/>
      <c r="V82" s="17"/>
      <c r="W82" s="17"/>
      <c r="X82" s="17"/>
      <c r="Y82" s="17"/>
      <c r="Z82" s="7"/>
      <c r="AA82" s="7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</row>
    <row r="83" spans="1:130" ht="16.149999999999999" customHeight="1" x14ac:dyDescent="0.25">
      <c r="A83" s="1460" t="s">
        <v>93</v>
      </c>
      <c r="B83" s="1459"/>
      <c r="C83" s="1432" t="s">
        <v>59</v>
      </c>
      <c r="D83" s="1455"/>
      <c r="E83" s="1433"/>
      <c r="F83" s="1432" t="s">
        <v>94</v>
      </c>
      <c r="G83" s="1433"/>
      <c r="H83" s="1432" t="s">
        <v>95</v>
      </c>
      <c r="I83" s="1433"/>
      <c r="J83" s="216"/>
      <c r="K83" s="685"/>
      <c r="L83" s="677"/>
      <c r="M83" s="677"/>
      <c r="N83" s="686"/>
      <c r="O83" s="686"/>
      <c r="P83" s="677"/>
      <c r="Q83" s="677"/>
      <c r="R83" s="676"/>
      <c r="S83" s="17"/>
      <c r="T83" s="17"/>
      <c r="U83" s="17"/>
      <c r="V83" s="17"/>
      <c r="W83" s="17"/>
      <c r="X83" s="17"/>
      <c r="Y83" s="17"/>
      <c r="Z83" s="7"/>
      <c r="AA83" s="7"/>
    </row>
    <row r="84" spans="1:130" ht="16.149999999999999" customHeight="1" x14ac:dyDescent="0.25">
      <c r="A84" s="1191"/>
      <c r="B84" s="1185"/>
      <c r="C84" s="687" t="s">
        <v>17</v>
      </c>
      <c r="D84" s="636" t="s">
        <v>18</v>
      </c>
      <c r="E84" s="637" t="s">
        <v>19</v>
      </c>
      <c r="F84" s="30" t="s">
        <v>18</v>
      </c>
      <c r="G84" s="637" t="s">
        <v>19</v>
      </c>
      <c r="H84" s="30" t="s">
        <v>18</v>
      </c>
      <c r="I84" s="637" t="s">
        <v>19</v>
      </c>
      <c r="J84" s="166"/>
      <c r="K84" s="216"/>
      <c r="L84" s="677"/>
      <c r="M84" s="677"/>
      <c r="N84" s="677"/>
      <c r="O84" s="686"/>
      <c r="P84" s="686"/>
      <c r="Q84" s="677"/>
      <c r="R84" s="677"/>
      <c r="S84" s="17"/>
      <c r="T84" s="17"/>
      <c r="U84" s="17"/>
      <c r="V84" s="17"/>
      <c r="W84" s="17"/>
      <c r="X84" s="17"/>
      <c r="Y84" s="17"/>
      <c r="Z84" s="7"/>
      <c r="AA84" s="7"/>
    </row>
    <row r="85" spans="1:130" ht="16.149999999999999" customHeight="1" x14ac:dyDescent="0.25">
      <c r="A85" s="1432" t="s">
        <v>59</v>
      </c>
      <c r="B85" s="1433"/>
      <c r="C85" s="169">
        <f t="shared" ref="C85:I85" si="8">SUM(C86:C90)</f>
        <v>0</v>
      </c>
      <c r="D85" s="688">
        <f t="shared" si="8"/>
        <v>0</v>
      </c>
      <c r="E85" s="669">
        <f t="shared" si="8"/>
        <v>0</v>
      </c>
      <c r="F85" s="670">
        <f t="shared" si="8"/>
        <v>0</v>
      </c>
      <c r="G85" s="171">
        <f t="shared" si="8"/>
        <v>0</v>
      </c>
      <c r="H85" s="670">
        <f t="shared" si="8"/>
        <v>0</v>
      </c>
      <c r="I85" s="171">
        <f t="shared" si="8"/>
        <v>0</v>
      </c>
      <c r="J85" s="20"/>
      <c r="K85" s="20"/>
      <c r="L85" s="689"/>
      <c r="M85" s="677"/>
      <c r="N85" s="677"/>
      <c r="O85" s="686"/>
      <c r="P85" s="686"/>
      <c r="Q85" s="690"/>
      <c r="R85" s="690"/>
      <c r="S85" s="17"/>
      <c r="T85" s="17"/>
      <c r="U85" s="17"/>
      <c r="V85" s="17"/>
      <c r="W85" s="17"/>
      <c r="X85" s="17"/>
      <c r="Y85" s="17"/>
      <c r="Z85" s="7"/>
      <c r="AA85" s="7"/>
    </row>
    <row r="86" spans="1:130" ht="16.149999999999999" customHeight="1" x14ac:dyDescent="0.25">
      <c r="A86" s="1238" t="s">
        <v>22</v>
      </c>
      <c r="B86" s="1239"/>
      <c r="C86" s="253">
        <f>SUM(D86+E86)</f>
        <v>0</v>
      </c>
      <c r="D86" s="254">
        <f t="shared" ref="D86:E90" si="9">SUM(F86+H86)</f>
        <v>0</v>
      </c>
      <c r="E86" s="155">
        <f t="shared" si="9"/>
        <v>0</v>
      </c>
      <c r="F86" s="119"/>
      <c r="G86" s="123"/>
      <c r="H86" s="119"/>
      <c r="I86" s="123"/>
      <c r="J86" s="255"/>
      <c r="K86" s="216"/>
      <c r="L86" s="677"/>
      <c r="M86" s="677"/>
      <c r="N86" s="677"/>
      <c r="O86" s="686"/>
      <c r="P86" s="686"/>
      <c r="Q86" s="690"/>
      <c r="R86" s="690"/>
      <c r="S86" s="17"/>
      <c r="T86" s="17"/>
      <c r="U86" s="17"/>
      <c r="V86" s="17"/>
      <c r="W86" s="17"/>
      <c r="X86" s="17"/>
      <c r="Y86" s="17"/>
      <c r="Z86" s="7"/>
      <c r="AA86" s="7"/>
    </row>
    <row r="87" spans="1:130" ht="16.149999999999999" customHeight="1" x14ac:dyDescent="0.25">
      <c r="A87" s="1240" t="s">
        <v>76</v>
      </c>
      <c r="B87" s="1241"/>
      <c r="C87" s="256">
        <f>SUM(D87+E87)</f>
        <v>0</v>
      </c>
      <c r="D87" s="257">
        <f t="shared" si="9"/>
        <v>0</v>
      </c>
      <c r="E87" s="159">
        <f t="shared" si="9"/>
        <v>0</v>
      </c>
      <c r="F87" s="50"/>
      <c r="G87" s="100"/>
      <c r="H87" s="50"/>
      <c r="I87" s="100"/>
      <c r="J87" s="255"/>
      <c r="K87" s="216"/>
      <c r="L87" s="677"/>
      <c r="M87" s="677"/>
      <c r="N87" s="677"/>
      <c r="O87" s="686"/>
      <c r="P87" s="686"/>
      <c r="Q87" s="690"/>
      <c r="R87" s="690"/>
      <c r="S87" s="17"/>
      <c r="T87" s="17"/>
      <c r="U87" s="17"/>
      <c r="V87" s="17"/>
      <c r="W87" s="17"/>
      <c r="X87" s="17"/>
      <c r="Y87" s="17"/>
      <c r="Z87" s="7"/>
      <c r="AA87" s="7"/>
    </row>
    <row r="88" spans="1:130" ht="16.149999999999999" customHeight="1" x14ac:dyDescent="0.25">
      <c r="A88" s="1240" t="s">
        <v>75</v>
      </c>
      <c r="B88" s="1241"/>
      <c r="C88" s="256">
        <f>SUM(D88+E88)</f>
        <v>0</v>
      </c>
      <c r="D88" s="257">
        <f t="shared" si="9"/>
        <v>0</v>
      </c>
      <c r="E88" s="159">
        <f t="shared" si="9"/>
        <v>0</v>
      </c>
      <c r="F88" s="104"/>
      <c r="G88" s="108"/>
      <c r="H88" s="104"/>
      <c r="I88" s="108"/>
      <c r="J88" s="255"/>
      <c r="K88" s="216"/>
      <c r="L88" s="677"/>
      <c r="M88" s="677"/>
      <c r="N88" s="677"/>
      <c r="O88" s="686"/>
      <c r="P88" s="686"/>
      <c r="Q88" s="690"/>
      <c r="R88" s="690"/>
      <c r="S88" s="17"/>
      <c r="T88" s="17"/>
      <c r="U88" s="17"/>
      <c r="V88" s="17"/>
      <c r="W88" s="17"/>
      <c r="X88" s="17"/>
      <c r="Y88" s="17"/>
      <c r="Z88" s="7"/>
      <c r="AA88" s="7"/>
    </row>
    <row r="89" spans="1:130" ht="16.149999999999999" customHeight="1" x14ac:dyDescent="0.25">
      <c r="A89" s="1247" t="s">
        <v>96</v>
      </c>
      <c r="B89" s="1248"/>
      <c r="C89" s="258">
        <f>SUM(D89+E89)</f>
        <v>0</v>
      </c>
      <c r="D89" s="259">
        <f t="shared" si="9"/>
        <v>0</v>
      </c>
      <c r="E89" s="260">
        <f t="shared" si="9"/>
        <v>0</v>
      </c>
      <c r="F89" s="134"/>
      <c r="G89" s="138"/>
      <c r="H89" s="134"/>
      <c r="I89" s="138"/>
      <c r="J89" s="255"/>
      <c r="K89" s="216"/>
      <c r="L89" s="677"/>
      <c r="M89" s="677"/>
      <c r="N89" s="677"/>
      <c r="O89" s="686"/>
      <c r="P89" s="686"/>
      <c r="Q89" s="690"/>
      <c r="R89" s="690"/>
      <c r="S89" s="17"/>
      <c r="T89" s="17"/>
      <c r="U89" s="17"/>
      <c r="V89" s="17"/>
      <c r="W89" s="17"/>
      <c r="X89" s="17"/>
      <c r="Y89" s="17"/>
      <c r="Z89" s="7"/>
      <c r="AA89" s="7"/>
    </row>
    <row r="90" spans="1:130" ht="16.149999999999999" customHeight="1" x14ac:dyDescent="0.25">
      <c r="A90" s="1249" t="s">
        <v>97</v>
      </c>
      <c r="B90" s="1250"/>
      <c r="C90" s="261">
        <f>SUM(D90+E90)</f>
        <v>0</v>
      </c>
      <c r="D90" s="262">
        <f t="shared" si="9"/>
        <v>0</v>
      </c>
      <c r="E90" s="162">
        <f t="shared" si="9"/>
        <v>0</v>
      </c>
      <c r="F90" s="58"/>
      <c r="G90" s="117"/>
      <c r="H90" s="58"/>
      <c r="I90" s="117"/>
      <c r="J90" s="255"/>
      <c r="K90" s="216"/>
      <c r="L90" s="677"/>
      <c r="M90" s="677"/>
      <c r="N90" s="677"/>
      <c r="O90" s="686"/>
      <c r="P90" s="686"/>
      <c r="Q90" s="690"/>
      <c r="R90" s="690"/>
      <c r="S90" s="17"/>
      <c r="T90" s="17"/>
      <c r="U90" s="17"/>
      <c r="V90" s="17"/>
      <c r="W90" s="17"/>
      <c r="X90" s="17"/>
      <c r="Y90" s="17"/>
      <c r="Z90" s="7"/>
      <c r="AA90" s="7"/>
    </row>
    <row r="91" spans="1:130" s="267" customFormat="1" ht="31.15" customHeight="1" x14ac:dyDescent="0.25">
      <c r="A91" s="1251" t="s">
        <v>98</v>
      </c>
      <c r="B91" s="1251"/>
      <c r="C91" s="1251"/>
      <c r="D91" s="1251"/>
      <c r="E91" s="1251"/>
      <c r="F91" s="1251"/>
      <c r="G91" s="1251"/>
      <c r="H91" s="1251"/>
      <c r="I91" s="1251"/>
      <c r="J91" s="1251"/>
      <c r="K91" s="1251"/>
      <c r="L91" s="1251"/>
      <c r="M91" s="1251"/>
      <c r="N91" s="1251"/>
      <c r="O91" s="1251"/>
      <c r="P91" s="1251"/>
      <c r="Q91" s="263"/>
      <c r="R91" s="264"/>
      <c r="S91" s="264"/>
      <c r="T91" s="264"/>
      <c r="U91" s="264"/>
      <c r="V91" s="264"/>
      <c r="W91" s="264"/>
      <c r="X91" s="264"/>
      <c r="Y91" s="264"/>
      <c r="Z91" s="245"/>
      <c r="AA91" s="24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6"/>
      <c r="CB91" s="266"/>
      <c r="CC91" s="266"/>
      <c r="CD91" s="266"/>
      <c r="CE91" s="266"/>
      <c r="CF91" s="266"/>
      <c r="CG91" s="266"/>
      <c r="CH91" s="266"/>
      <c r="CI91" s="266"/>
      <c r="CJ91" s="266"/>
      <c r="CK91" s="266"/>
      <c r="CL91" s="266"/>
      <c r="CM91" s="266"/>
      <c r="CN91" s="266"/>
      <c r="CO91" s="266"/>
      <c r="CP91" s="266"/>
      <c r="CQ91" s="266"/>
      <c r="CR91" s="266"/>
      <c r="CS91" s="266"/>
      <c r="CT91" s="266"/>
      <c r="CU91" s="266"/>
      <c r="CV91" s="266"/>
      <c r="CW91" s="266"/>
      <c r="CX91" s="266"/>
      <c r="CY91" s="266"/>
      <c r="CZ91" s="266"/>
    </row>
    <row r="92" spans="1:130" ht="31.15" customHeight="1" x14ac:dyDescent="0.25">
      <c r="A92" s="1252" t="s">
        <v>99</v>
      </c>
      <c r="B92" s="1252"/>
      <c r="C92" s="1252"/>
      <c r="D92" s="1252"/>
      <c r="E92" s="1252"/>
      <c r="F92" s="1252"/>
      <c r="G92" s="1252"/>
      <c r="H92" s="1252"/>
      <c r="I92" s="1252"/>
      <c r="J92" s="1252"/>
      <c r="K92" s="1252"/>
      <c r="L92" s="1252"/>
      <c r="M92" s="1252"/>
      <c r="N92" s="1252"/>
      <c r="O92" s="1252"/>
      <c r="P92" s="1252"/>
      <c r="Q92" s="1252"/>
      <c r="R92" s="268"/>
      <c r="S92" s="268"/>
      <c r="T92" s="268"/>
      <c r="U92" s="268"/>
      <c r="V92" s="268"/>
      <c r="W92" s="17"/>
      <c r="X92" s="17"/>
      <c r="Y92" s="17"/>
      <c r="Z92" s="7"/>
      <c r="AA92" s="7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</row>
    <row r="93" spans="1:130" ht="16.149999999999999" customHeight="1" x14ac:dyDescent="0.25">
      <c r="A93" s="1461" t="s">
        <v>100</v>
      </c>
      <c r="B93" s="1462"/>
      <c r="C93" s="1458" t="s">
        <v>101</v>
      </c>
      <c r="D93" s="1460"/>
      <c r="E93" s="1459"/>
      <c r="F93" s="1443" t="s">
        <v>28</v>
      </c>
      <c r="G93" s="1463"/>
      <c r="H93" s="1463"/>
      <c r="I93" s="1463"/>
      <c r="J93" s="1463"/>
      <c r="K93" s="1463"/>
      <c r="L93" s="1463"/>
      <c r="M93" s="1463"/>
      <c r="N93" s="1463"/>
      <c r="O93" s="1463"/>
      <c r="P93" s="1463"/>
      <c r="Q93" s="1446"/>
      <c r="R93" s="166"/>
      <c r="S93" s="244"/>
      <c r="T93" s="216"/>
      <c r="U93" s="216"/>
      <c r="V93" s="244"/>
      <c r="W93" s="17"/>
      <c r="X93" s="17"/>
      <c r="Y93" s="17"/>
      <c r="Z93" s="7"/>
      <c r="AA93" s="7"/>
    </row>
    <row r="94" spans="1:130" ht="16.149999999999999" customHeight="1" x14ac:dyDescent="0.25">
      <c r="A94" s="1223"/>
      <c r="B94" s="1224"/>
      <c r="C94" s="1190"/>
      <c r="D94" s="1191"/>
      <c r="E94" s="1185"/>
      <c r="F94" s="1432" t="s">
        <v>102</v>
      </c>
      <c r="G94" s="1455"/>
      <c r="H94" s="1432" t="s">
        <v>103</v>
      </c>
      <c r="I94" s="1433"/>
      <c r="J94" s="1432" t="s">
        <v>104</v>
      </c>
      <c r="K94" s="1433"/>
      <c r="L94" s="1432" t="s">
        <v>105</v>
      </c>
      <c r="M94" s="1433"/>
      <c r="N94" s="1432" t="s">
        <v>106</v>
      </c>
      <c r="O94" s="1433"/>
      <c r="P94" s="1432" t="s">
        <v>107</v>
      </c>
      <c r="Q94" s="1433"/>
      <c r="R94" s="17"/>
      <c r="S94" s="17"/>
      <c r="T94" s="17"/>
      <c r="U94" s="17"/>
      <c r="V94" s="17"/>
      <c r="W94" s="17"/>
      <c r="X94" s="17"/>
      <c r="Y94" s="17"/>
      <c r="Z94" s="7"/>
      <c r="AA94" s="7"/>
    </row>
    <row r="95" spans="1:130" ht="16.149999999999999" customHeight="1" x14ac:dyDescent="0.25">
      <c r="A95" s="1225"/>
      <c r="B95" s="1226"/>
      <c r="C95" s="687" t="s">
        <v>17</v>
      </c>
      <c r="D95" s="83" t="s">
        <v>18</v>
      </c>
      <c r="E95" s="542" t="s">
        <v>19</v>
      </c>
      <c r="F95" s="30" t="s">
        <v>18</v>
      </c>
      <c r="G95" s="691" t="s">
        <v>19</v>
      </c>
      <c r="H95" s="30" t="s">
        <v>18</v>
      </c>
      <c r="I95" s="692" t="s">
        <v>19</v>
      </c>
      <c r="J95" s="30" t="s">
        <v>18</v>
      </c>
      <c r="K95" s="692" t="s">
        <v>19</v>
      </c>
      <c r="L95" s="30" t="s">
        <v>18</v>
      </c>
      <c r="M95" s="692" t="s">
        <v>19</v>
      </c>
      <c r="N95" s="30" t="s">
        <v>18</v>
      </c>
      <c r="O95" s="692" t="s">
        <v>19</v>
      </c>
      <c r="P95" s="30" t="s">
        <v>18</v>
      </c>
      <c r="Q95" s="692" t="s">
        <v>19</v>
      </c>
      <c r="R95" s="17"/>
      <c r="S95" s="17"/>
      <c r="T95" s="17"/>
      <c r="U95" s="17"/>
      <c r="V95" s="17"/>
      <c r="W95" s="17"/>
      <c r="X95" s="17"/>
      <c r="Y95" s="17"/>
      <c r="Z95" s="7"/>
      <c r="AA95" s="7"/>
    </row>
    <row r="96" spans="1:130" ht="16.149999999999999" customHeight="1" x14ac:dyDescent="0.25">
      <c r="A96" s="1245" t="s">
        <v>108</v>
      </c>
      <c r="B96" s="1245"/>
      <c r="C96" s="270">
        <f t="shared" ref="C96:C103" si="10">SUM(D96+E96)</f>
        <v>0</v>
      </c>
      <c r="D96" s="271">
        <f>+H96+J96+L96+N96+P96</f>
        <v>0</v>
      </c>
      <c r="E96" s="97">
        <f>+I96+K96+M96+O96+Q96</f>
        <v>0</v>
      </c>
      <c r="F96" s="272"/>
      <c r="G96" s="273"/>
      <c r="H96" s="119"/>
      <c r="I96" s="120"/>
      <c r="J96" s="119"/>
      <c r="K96" s="120"/>
      <c r="L96" s="119"/>
      <c r="M96" s="120"/>
      <c r="N96" s="119"/>
      <c r="O96" s="120"/>
      <c r="P96" s="121"/>
      <c r="Q96" s="120"/>
      <c r="R96" s="274"/>
      <c r="S96" s="17"/>
      <c r="T96" s="17"/>
      <c r="U96" s="17"/>
      <c r="V96" s="17"/>
      <c r="W96" s="17"/>
      <c r="X96" s="17"/>
      <c r="Y96" s="17"/>
      <c r="Z96" s="7"/>
      <c r="AA96" s="7"/>
    </row>
    <row r="97" spans="1:130" ht="16.149999999999999" customHeight="1" x14ac:dyDescent="0.25">
      <c r="A97" s="1246" t="s">
        <v>109</v>
      </c>
      <c r="B97" s="1246"/>
      <c r="C97" s="275">
        <f t="shared" si="10"/>
        <v>0</v>
      </c>
      <c r="D97" s="276">
        <f t="shared" ref="D97:E101" si="11">SUM(F97+H97+J97+L97+N97+P97)</f>
        <v>0</v>
      </c>
      <c r="E97" s="112">
        <f t="shared" si="11"/>
        <v>0</v>
      </c>
      <c r="F97" s="277"/>
      <c r="G97" s="278"/>
      <c r="H97" s="277"/>
      <c r="I97" s="279"/>
      <c r="J97" s="104"/>
      <c r="K97" s="105"/>
      <c r="L97" s="104"/>
      <c r="M97" s="105"/>
      <c r="N97" s="104"/>
      <c r="O97" s="105"/>
      <c r="P97" s="106"/>
      <c r="Q97" s="105"/>
      <c r="R97" s="274"/>
      <c r="S97" s="17"/>
      <c r="T97" s="17"/>
      <c r="U97" s="17"/>
      <c r="V97" s="17"/>
      <c r="W97" s="17"/>
      <c r="X97" s="17"/>
      <c r="Y97" s="17"/>
      <c r="Z97" s="7"/>
      <c r="AA97" s="7"/>
    </row>
    <row r="98" spans="1:130" ht="16.149999999999999" customHeight="1" x14ac:dyDescent="0.25">
      <c r="A98" s="1246" t="s">
        <v>110</v>
      </c>
      <c r="B98" s="1246"/>
      <c r="C98" s="275">
        <f t="shared" si="10"/>
        <v>0</v>
      </c>
      <c r="D98" s="276">
        <f>+J98+L98+N98+P98</f>
        <v>0</v>
      </c>
      <c r="E98" s="112">
        <f>+K98+M98+O98+Q98</f>
        <v>0</v>
      </c>
      <c r="F98" s="280"/>
      <c r="G98" s="281"/>
      <c r="H98" s="280"/>
      <c r="I98" s="282"/>
      <c r="J98" s="134"/>
      <c r="K98" s="135"/>
      <c r="L98" s="134"/>
      <c r="M98" s="135"/>
      <c r="N98" s="134"/>
      <c r="O98" s="135"/>
      <c r="P98" s="136"/>
      <c r="Q98" s="135"/>
      <c r="R98" s="274"/>
      <c r="S98" s="17"/>
      <c r="T98" s="17"/>
      <c r="U98" s="17"/>
      <c r="V98" s="17"/>
      <c r="W98" s="17"/>
      <c r="X98" s="17"/>
      <c r="Y98" s="17"/>
      <c r="Z98" s="7"/>
      <c r="AA98" s="7"/>
    </row>
    <row r="99" spans="1:130" ht="16.149999999999999" customHeight="1" x14ac:dyDescent="0.25">
      <c r="A99" s="1246" t="s">
        <v>111</v>
      </c>
      <c r="B99" s="1246"/>
      <c r="C99" s="275">
        <f t="shared" si="10"/>
        <v>0</v>
      </c>
      <c r="D99" s="276">
        <f>+F99+H99</f>
        <v>0</v>
      </c>
      <c r="E99" s="112">
        <f>+G99+I99</f>
        <v>0</v>
      </c>
      <c r="F99" s="104"/>
      <c r="G99" s="283"/>
      <c r="H99" s="104"/>
      <c r="I99" s="105"/>
      <c r="J99" s="277"/>
      <c r="K99" s="279"/>
      <c r="L99" s="277"/>
      <c r="M99" s="279"/>
      <c r="N99" s="277"/>
      <c r="O99" s="279"/>
      <c r="P99" s="284"/>
      <c r="Q99" s="279"/>
      <c r="R99" s="274"/>
      <c r="S99" s="17"/>
      <c r="T99" s="17"/>
      <c r="U99" s="17"/>
      <c r="V99" s="17"/>
      <c r="W99" s="17"/>
      <c r="X99" s="17"/>
      <c r="Y99" s="17"/>
      <c r="Z99" s="7"/>
      <c r="AA99" s="7"/>
    </row>
    <row r="100" spans="1:130" ht="16.149999999999999" customHeight="1" x14ac:dyDescent="0.25">
      <c r="A100" s="1253" t="s">
        <v>112</v>
      </c>
      <c r="B100" s="1253"/>
      <c r="C100" s="285">
        <f>SUM(D100:E100)</f>
        <v>0</v>
      </c>
      <c r="D100" s="286">
        <f>SUM(F100+H100+J100+L100+N100+P100)</f>
        <v>0</v>
      </c>
      <c r="E100" s="287">
        <f>SUM(G100+I100+K100+M100+O100+Q100)</f>
        <v>0</v>
      </c>
      <c r="F100" s="288"/>
      <c r="G100" s="289"/>
      <c r="H100" s="288"/>
      <c r="I100" s="290"/>
      <c r="J100" s="288"/>
      <c r="K100" s="290"/>
      <c r="L100" s="288"/>
      <c r="M100" s="290"/>
      <c r="N100" s="288"/>
      <c r="O100" s="290"/>
      <c r="P100" s="288"/>
      <c r="Q100" s="290"/>
      <c r="R100" s="274"/>
      <c r="S100" s="17"/>
      <c r="T100" s="17"/>
      <c r="U100" s="17"/>
      <c r="V100" s="17"/>
      <c r="W100" s="17"/>
      <c r="X100" s="17"/>
      <c r="Y100" s="17"/>
      <c r="Z100" s="7"/>
      <c r="AA100" s="7"/>
    </row>
    <row r="101" spans="1:130" ht="16.149999999999999" customHeight="1" x14ac:dyDescent="0.25">
      <c r="A101" s="1454" t="s">
        <v>113</v>
      </c>
      <c r="B101" s="693" t="s">
        <v>114</v>
      </c>
      <c r="C101" s="694">
        <f t="shared" si="10"/>
        <v>0</v>
      </c>
      <c r="D101" s="695">
        <f t="shared" si="11"/>
        <v>0</v>
      </c>
      <c r="E101" s="97">
        <f t="shared" si="11"/>
        <v>0</v>
      </c>
      <c r="F101" s="119"/>
      <c r="G101" s="292"/>
      <c r="H101" s="119"/>
      <c r="I101" s="123"/>
      <c r="J101" s="119"/>
      <c r="K101" s="120"/>
      <c r="L101" s="119"/>
      <c r="M101" s="120"/>
      <c r="N101" s="119"/>
      <c r="O101" s="123"/>
      <c r="P101" s="119"/>
      <c r="Q101" s="123"/>
      <c r="R101" s="274"/>
      <c r="S101" s="17"/>
      <c r="T101" s="17"/>
      <c r="U101" s="17"/>
      <c r="V101" s="17"/>
      <c r="W101" s="17"/>
      <c r="X101" s="17"/>
      <c r="Y101" s="17"/>
      <c r="Z101" s="7"/>
      <c r="AA101" s="7"/>
    </row>
    <row r="102" spans="1:130" ht="22.5" customHeight="1" x14ac:dyDescent="0.25">
      <c r="A102" s="1198"/>
      <c r="B102" s="293" t="s">
        <v>115</v>
      </c>
      <c r="C102" s="131">
        <f t="shared" si="10"/>
        <v>0</v>
      </c>
      <c r="D102" s="132">
        <f>SUM(F102+H102+J102+L102+N102+P102)</f>
        <v>0</v>
      </c>
      <c r="E102" s="294">
        <f>SUM(G102+I102+K102+M102+O102+Q102)</f>
        <v>0</v>
      </c>
      <c r="F102" s="134"/>
      <c r="G102" s="295"/>
      <c r="H102" s="134"/>
      <c r="I102" s="138"/>
      <c r="J102" s="134"/>
      <c r="K102" s="135"/>
      <c r="L102" s="134"/>
      <c r="M102" s="135"/>
      <c r="N102" s="134"/>
      <c r="O102" s="138"/>
      <c r="P102" s="134"/>
      <c r="Q102" s="138"/>
      <c r="R102" s="274"/>
      <c r="S102" s="17"/>
      <c r="T102" s="17"/>
      <c r="U102" s="17"/>
      <c r="V102" s="17"/>
      <c r="W102" s="17"/>
      <c r="X102" s="17"/>
      <c r="Y102" s="17"/>
      <c r="Z102" s="7"/>
      <c r="AA102" s="7"/>
    </row>
    <row r="103" spans="1:130" ht="25.15" customHeight="1" x14ac:dyDescent="0.25">
      <c r="A103" s="1199"/>
      <c r="B103" s="160" t="s">
        <v>116</v>
      </c>
      <c r="C103" s="54">
        <f t="shared" si="10"/>
        <v>0</v>
      </c>
      <c r="D103" s="114">
        <f>SUM(F103+H103+J103+L103+N103+P103)</f>
        <v>0</v>
      </c>
      <c r="E103" s="201">
        <f>SUM(G103+I103+K103+M103+O103+Q103)</f>
        <v>0</v>
      </c>
      <c r="F103" s="58"/>
      <c r="G103" s="296"/>
      <c r="H103" s="58"/>
      <c r="I103" s="117"/>
      <c r="J103" s="58"/>
      <c r="K103" s="59"/>
      <c r="L103" s="58"/>
      <c r="M103" s="59"/>
      <c r="N103" s="58"/>
      <c r="O103" s="117"/>
      <c r="P103" s="58"/>
      <c r="Q103" s="117"/>
      <c r="R103" s="274"/>
      <c r="S103" s="17"/>
      <c r="T103" s="17"/>
      <c r="U103" s="17"/>
      <c r="V103" s="17"/>
      <c r="W103" s="17"/>
      <c r="X103" s="17"/>
      <c r="Y103" s="17"/>
      <c r="Z103" s="7"/>
      <c r="AA103" s="7"/>
    </row>
    <row r="104" spans="1:130" ht="31.15" customHeight="1" x14ac:dyDescent="0.25">
      <c r="A104" s="696" t="s">
        <v>117</v>
      </c>
      <c r="B104" s="696"/>
      <c r="C104" s="696"/>
      <c r="D104" s="696"/>
      <c r="E104" s="696"/>
      <c r="F104" s="697"/>
      <c r="G104" s="697"/>
      <c r="H104" s="697"/>
      <c r="I104" s="698"/>
      <c r="J104" s="699"/>
      <c r="K104" s="699"/>
      <c r="L104" s="700"/>
      <c r="M104" s="701"/>
      <c r="N104" s="702"/>
      <c r="O104" s="697"/>
      <c r="P104" s="702"/>
      <c r="Q104" s="703"/>
      <c r="R104" s="304"/>
      <c r="S104" s="304"/>
      <c r="T104" s="305"/>
      <c r="U104" s="305"/>
      <c r="V104" s="305"/>
      <c r="W104" s="306"/>
      <c r="X104" s="305"/>
      <c r="Y104" s="306"/>
      <c r="Z104" s="307"/>
      <c r="AA104" s="30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</row>
    <row r="105" spans="1:130" ht="16.149999999999999" customHeight="1" x14ac:dyDescent="0.25">
      <c r="A105" s="1198" t="s">
        <v>25</v>
      </c>
      <c r="B105" s="1198" t="s">
        <v>26</v>
      </c>
      <c r="C105" s="1201" t="s">
        <v>27</v>
      </c>
      <c r="D105" s="1229"/>
      <c r="E105" s="1205"/>
      <c r="F105" s="1262" t="s">
        <v>28</v>
      </c>
      <c r="G105" s="1262"/>
      <c r="H105" s="1262"/>
      <c r="I105" s="1262"/>
      <c r="J105" s="1262"/>
      <c r="K105" s="1262"/>
      <c r="L105" s="1262"/>
      <c r="M105" s="1262"/>
      <c r="N105" s="1262"/>
      <c r="O105" s="1262"/>
      <c r="P105" s="1262"/>
      <c r="Q105" s="1262"/>
      <c r="R105" s="1262"/>
      <c r="S105" s="1262"/>
      <c r="T105" s="1263"/>
      <c r="U105" s="1263"/>
      <c r="V105" s="1262"/>
      <c r="W105" s="1262"/>
      <c r="X105" s="1262"/>
      <c r="Y105" s="1262"/>
      <c r="Z105" s="1262"/>
      <c r="AA105" s="1226"/>
    </row>
    <row r="106" spans="1:130" ht="16.149999999999999" customHeight="1" x14ac:dyDescent="0.25">
      <c r="A106" s="1198"/>
      <c r="B106" s="1198"/>
      <c r="C106" s="1190"/>
      <c r="D106" s="1191"/>
      <c r="E106" s="1185"/>
      <c r="F106" s="1455" t="s">
        <v>118</v>
      </c>
      <c r="G106" s="1433"/>
      <c r="H106" s="1432" t="s">
        <v>119</v>
      </c>
      <c r="I106" s="1433"/>
      <c r="J106" s="1432" t="s">
        <v>120</v>
      </c>
      <c r="K106" s="1433"/>
      <c r="L106" s="1455" t="s">
        <v>121</v>
      </c>
      <c r="M106" s="1433"/>
      <c r="N106" s="1432" t="s">
        <v>122</v>
      </c>
      <c r="O106" s="1433"/>
      <c r="P106" s="1432" t="s">
        <v>123</v>
      </c>
      <c r="Q106" s="1433"/>
      <c r="R106" s="1432" t="s">
        <v>124</v>
      </c>
      <c r="S106" s="1433"/>
      <c r="T106" s="1432" t="s">
        <v>125</v>
      </c>
      <c r="U106" s="1433"/>
      <c r="V106" s="1432" t="s">
        <v>126</v>
      </c>
      <c r="W106" s="1433"/>
      <c r="X106" s="1432" t="s">
        <v>127</v>
      </c>
      <c r="Y106" s="1433"/>
      <c r="Z106" s="1466" t="s">
        <v>128</v>
      </c>
      <c r="AA106" s="1467"/>
    </row>
    <row r="107" spans="1:130" ht="16.149999999999999" customHeight="1" x14ac:dyDescent="0.25">
      <c r="A107" s="1199"/>
      <c r="B107" s="1199"/>
      <c r="C107" s="30" t="s">
        <v>17</v>
      </c>
      <c r="D107" s="83" t="s">
        <v>18</v>
      </c>
      <c r="E107" s="541" t="s">
        <v>19</v>
      </c>
      <c r="F107" s="636" t="s">
        <v>18</v>
      </c>
      <c r="G107" s="542" t="s">
        <v>19</v>
      </c>
      <c r="H107" s="30" t="s">
        <v>18</v>
      </c>
      <c r="I107" s="542" t="s">
        <v>19</v>
      </c>
      <c r="J107" s="30" t="s">
        <v>18</v>
      </c>
      <c r="K107" s="542" t="s">
        <v>19</v>
      </c>
      <c r="L107" s="636" t="s">
        <v>18</v>
      </c>
      <c r="M107" s="542" t="s">
        <v>19</v>
      </c>
      <c r="N107" s="30" t="s">
        <v>18</v>
      </c>
      <c r="O107" s="542" t="s">
        <v>19</v>
      </c>
      <c r="P107" s="30" t="s">
        <v>18</v>
      </c>
      <c r="Q107" s="542" t="s">
        <v>19</v>
      </c>
      <c r="R107" s="30" t="s">
        <v>18</v>
      </c>
      <c r="S107" s="552" t="s">
        <v>19</v>
      </c>
      <c r="T107" s="30" t="s">
        <v>18</v>
      </c>
      <c r="U107" s="542" t="s">
        <v>19</v>
      </c>
      <c r="V107" s="30" t="s">
        <v>18</v>
      </c>
      <c r="W107" s="542" t="s">
        <v>19</v>
      </c>
      <c r="X107" s="30" t="s">
        <v>18</v>
      </c>
      <c r="Y107" s="542" t="s">
        <v>19</v>
      </c>
      <c r="Z107" s="704" t="s">
        <v>18</v>
      </c>
      <c r="AA107" s="310" t="s">
        <v>19</v>
      </c>
      <c r="AB107" s="311"/>
    </row>
    <row r="108" spans="1:130" ht="16.149999999999999" customHeight="1" x14ac:dyDescent="0.25">
      <c r="A108" s="1254" t="s">
        <v>129</v>
      </c>
      <c r="B108" s="94" t="s">
        <v>130</v>
      </c>
      <c r="C108" s="253">
        <f t="shared" ref="C108:C137" si="12">SUM(D108+E108)</f>
        <v>0</v>
      </c>
      <c r="D108" s="312">
        <f t="shared" ref="D108:D137" si="13">SUM(F108+H108+J108+L108+N108+P108+R108+T108+V108+X108+Z108)</f>
        <v>0</v>
      </c>
      <c r="E108" s="313">
        <f t="shared" ref="E108:E137" si="14">SUM(G108+I108+K108+M108+O108+Q108+S108+U108+W108+Y108+AA108)</f>
        <v>0</v>
      </c>
      <c r="F108" s="314"/>
      <c r="G108" s="123"/>
      <c r="H108" s="119"/>
      <c r="I108" s="120"/>
      <c r="J108" s="119"/>
      <c r="K108" s="120"/>
      <c r="L108" s="292"/>
      <c r="M108" s="120"/>
      <c r="N108" s="119"/>
      <c r="O108" s="120"/>
      <c r="P108" s="119"/>
      <c r="Q108" s="120"/>
      <c r="R108" s="119"/>
      <c r="S108" s="120"/>
      <c r="T108" s="119"/>
      <c r="U108" s="120"/>
      <c r="V108" s="121"/>
      <c r="W108" s="120"/>
      <c r="X108" s="121"/>
      <c r="Y108" s="120"/>
      <c r="Z108" s="315"/>
      <c r="AA108" s="316"/>
    </row>
    <row r="109" spans="1:130" ht="16.149999999999999" customHeight="1" x14ac:dyDescent="0.25">
      <c r="A109" s="1255"/>
      <c r="B109" s="550" t="s">
        <v>131</v>
      </c>
      <c r="C109" s="256">
        <f t="shared" si="12"/>
        <v>0</v>
      </c>
      <c r="D109" s="317">
        <f t="shared" si="13"/>
        <v>0</v>
      </c>
      <c r="E109" s="318">
        <f t="shared" si="14"/>
        <v>0</v>
      </c>
      <c r="F109" s="187"/>
      <c r="G109" s="108"/>
      <c r="H109" s="104"/>
      <c r="I109" s="105"/>
      <c r="J109" s="104"/>
      <c r="K109" s="105"/>
      <c r="L109" s="283"/>
      <c r="M109" s="105"/>
      <c r="N109" s="104"/>
      <c r="O109" s="105"/>
      <c r="P109" s="104"/>
      <c r="Q109" s="105"/>
      <c r="R109" s="104"/>
      <c r="S109" s="105"/>
      <c r="T109" s="104"/>
      <c r="U109" s="105"/>
      <c r="V109" s="106"/>
      <c r="W109" s="105"/>
      <c r="X109" s="106"/>
      <c r="Y109" s="105"/>
      <c r="Z109" s="319"/>
      <c r="AA109" s="320"/>
    </row>
    <row r="110" spans="1:130" ht="16.149999999999999" customHeight="1" x14ac:dyDescent="0.25">
      <c r="A110" s="1255"/>
      <c r="B110" s="551" t="s">
        <v>132</v>
      </c>
      <c r="C110" s="256">
        <f t="shared" si="12"/>
        <v>0</v>
      </c>
      <c r="D110" s="317">
        <f t="shared" si="13"/>
        <v>0</v>
      </c>
      <c r="E110" s="318">
        <f t="shared" si="14"/>
        <v>0</v>
      </c>
      <c r="F110" s="187"/>
      <c r="G110" s="108"/>
      <c r="H110" s="104"/>
      <c r="I110" s="105"/>
      <c r="J110" s="104"/>
      <c r="K110" s="105"/>
      <c r="L110" s="283"/>
      <c r="M110" s="105"/>
      <c r="N110" s="104"/>
      <c r="O110" s="105"/>
      <c r="P110" s="104"/>
      <c r="Q110" s="105"/>
      <c r="R110" s="104"/>
      <c r="S110" s="105"/>
      <c r="T110" s="104"/>
      <c r="U110" s="105"/>
      <c r="V110" s="106"/>
      <c r="W110" s="105"/>
      <c r="X110" s="106"/>
      <c r="Y110" s="105"/>
      <c r="Z110" s="319"/>
      <c r="AA110" s="320"/>
    </row>
    <row r="111" spans="1:130" ht="16.149999999999999" customHeight="1" x14ac:dyDescent="0.25">
      <c r="A111" s="1256"/>
      <c r="B111" s="551" t="s">
        <v>133</v>
      </c>
      <c r="C111" s="321">
        <f t="shared" si="12"/>
        <v>0</v>
      </c>
      <c r="D111" s="322">
        <f t="shared" si="13"/>
        <v>0</v>
      </c>
      <c r="E111" s="323">
        <f t="shared" si="14"/>
        <v>0</v>
      </c>
      <c r="F111" s="187"/>
      <c r="G111" s="108"/>
      <c r="H111" s="104"/>
      <c r="I111" s="105"/>
      <c r="J111" s="104"/>
      <c r="K111" s="105"/>
      <c r="L111" s="283"/>
      <c r="M111" s="105"/>
      <c r="N111" s="104"/>
      <c r="O111" s="105"/>
      <c r="P111" s="104"/>
      <c r="Q111" s="105"/>
      <c r="R111" s="104"/>
      <c r="S111" s="105"/>
      <c r="T111" s="104"/>
      <c r="U111" s="105"/>
      <c r="V111" s="106"/>
      <c r="W111" s="105"/>
      <c r="X111" s="106"/>
      <c r="Y111" s="105"/>
      <c r="Z111" s="319"/>
      <c r="AA111" s="320"/>
    </row>
    <row r="112" spans="1:130" ht="16.149999999999999" customHeight="1" x14ac:dyDescent="0.25">
      <c r="A112" s="1257"/>
      <c r="B112" s="113" t="s">
        <v>134</v>
      </c>
      <c r="C112" s="261">
        <f t="shared" si="12"/>
        <v>0</v>
      </c>
      <c r="D112" s="324">
        <f t="shared" si="13"/>
        <v>0</v>
      </c>
      <c r="E112" s="325">
        <f t="shared" si="14"/>
        <v>0</v>
      </c>
      <c r="F112" s="326"/>
      <c r="G112" s="117"/>
      <c r="H112" s="58"/>
      <c r="I112" s="59"/>
      <c r="J112" s="58"/>
      <c r="K112" s="59"/>
      <c r="L112" s="296"/>
      <c r="M112" s="59"/>
      <c r="N112" s="58"/>
      <c r="O112" s="59"/>
      <c r="P112" s="58"/>
      <c r="Q112" s="59"/>
      <c r="R112" s="58"/>
      <c r="S112" s="59"/>
      <c r="T112" s="58"/>
      <c r="U112" s="59"/>
      <c r="V112" s="115"/>
      <c r="W112" s="59"/>
      <c r="X112" s="115"/>
      <c r="Y112" s="59"/>
      <c r="Z112" s="327"/>
      <c r="AA112" s="205"/>
    </row>
    <row r="113" spans="1:27" ht="16.149999999999999" customHeight="1" x14ac:dyDescent="0.25">
      <c r="A113" s="1254" t="s">
        <v>135</v>
      </c>
      <c r="B113" s="94" t="s">
        <v>130</v>
      </c>
      <c r="C113" s="253">
        <f t="shared" si="12"/>
        <v>0</v>
      </c>
      <c r="D113" s="312">
        <f t="shared" si="13"/>
        <v>0</v>
      </c>
      <c r="E113" s="313">
        <f t="shared" si="14"/>
        <v>0</v>
      </c>
      <c r="F113" s="314"/>
      <c r="G113" s="123"/>
      <c r="H113" s="119"/>
      <c r="I113" s="120"/>
      <c r="J113" s="119"/>
      <c r="K113" s="120"/>
      <c r="L113" s="292"/>
      <c r="M113" s="120"/>
      <c r="N113" s="119"/>
      <c r="O113" s="120"/>
      <c r="P113" s="119"/>
      <c r="Q113" s="120"/>
      <c r="R113" s="119"/>
      <c r="S113" s="120"/>
      <c r="T113" s="119"/>
      <c r="U113" s="120"/>
      <c r="V113" s="121"/>
      <c r="W113" s="120"/>
      <c r="X113" s="121"/>
      <c r="Y113" s="120"/>
      <c r="Z113" s="315"/>
      <c r="AA113" s="316"/>
    </row>
    <row r="114" spans="1:27" ht="16.149999999999999" customHeight="1" x14ac:dyDescent="0.25">
      <c r="A114" s="1255"/>
      <c r="B114" s="550" t="s">
        <v>131</v>
      </c>
      <c r="C114" s="256">
        <f t="shared" si="12"/>
        <v>0</v>
      </c>
      <c r="D114" s="317">
        <f t="shared" si="13"/>
        <v>0</v>
      </c>
      <c r="E114" s="318">
        <f t="shared" si="14"/>
        <v>0</v>
      </c>
      <c r="F114" s="187"/>
      <c r="G114" s="108"/>
      <c r="H114" s="104"/>
      <c r="I114" s="105"/>
      <c r="J114" s="104"/>
      <c r="K114" s="105"/>
      <c r="L114" s="283"/>
      <c r="M114" s="105"/>
      <c r="N114" s="104"/>
      <c r="O114" s="105"/>
      <c r="P114" s="104"/>
      <c r="Q114" s="105"/>
      <c r="R114" s="104"/>
      <c r="S114" s="105"/>
      <c r="T114" s="104"/>
      <c r="U114" s="105"/>
      <c r="V114" s="106"/>
      <c r="W114" s="105"/>
      <c r="X114" s="106"/>
      <c r="Y114" s="105"/>
      <c r="Z114" s="319"/>
      <c r="AA114" s="320"/>
    </row>
    <row r="115" spans="1:27" ht="16.149999999999999" customHeight="1" x14ac:dyDescent="0.25">
      <c r="A115" s="1255"/>
      <c r="B115" s="551" t="s">
        <v>132</v>
      </c>
      <c r="C115" s="256">
        <f t="shared" si="12"/>
        <v>0</v>
      </c>
      <c r="D115" s="317">
        <f t="shared" si="13"/>
        <v>0</v>
      </c>
      <c r="E115" s="318">
        <f t="shared" si="14"/>
        <v>0</v>
      </c>
      <c r="F115" s="187"/>
      <c r="G115" s="108"/>
      <c r="H115" s="104"/>
      <c r="I115" s="105"/>
      <c r="J115" s="104"/>
      <c r="K115" s="105"/>
      <c r="L115" s="283"/>
      <c r="M115" s="105"/>
      <c r="N115" s="104"/>
      <c r="O115" s="105"/>
      <c r="P115" s="104"/>
      <c r="Q115" s="105"/>
      <c r="R115" s="104"/>
      <c r="S115" s="105"/>
      <c r="T115" s="104"/>
      <c r="U115" s="105"/>
      <c r="V115" s="106"/>
      <c r="W115" s="105"/>
      <c r="X115" s="106"/>
      <c r="Y115" s="105"/>
      <c r="Z115" s="319"/>
      <c r="AA115" s="320"/>
    </row>
    <row r="116" spans="1:27" ht="16.149999999999999" customHeight="1" x14ac:dyDescent="0.25">
      <c r="A116" s="1256"/>
      <c r="B116" s="551" t="s">
        <v>133</v>
      </c>
      <c r="C116" s="321">
        <f t="shared" si="12"/>
        <v>0</v>
      </c>
      <c r="D116" s="322">
        <f t="shared" si="13"/>
        <v>0</v>
      </c>
      <c r="E116" s="323">
        <f t="shared" si="14"/>
        <v>0</v>
      </c>
      <c r="F116" s="187"/>
      <c r="G116" s="108"/>
      <c r="H116" s="104"/>
      <c r="I116" s="105"/>
      <c r="J116" s="104"/>
      <c r="K116" s="105"/>
      <c r="L116" s="283"/>
      <c r="M116" s="105"/>
      <c r="N116" s="104"/>
      <c r="O116" s="105"/>
      <c r="P116" s="104"/>
      <c r="Q116" s="105"/>
      <c r="R116" s="104"/>
      <c r="S116" s="105"/>
      <c r="T116" s="104"/>
      <c r="U116" s="105"/>
      <c r="V116" s="106"/>
      <c r="W116" s="105"/>
      <c r="X116" s="106"/>
      <c r="Y116" s="105"/>
      <c r="Z116" s="319"/>
      <c r="AA116" s="320"/>
    </row>
    <row r="117" spans="1:27" ht="16.149999999999999" customHeight="1" x14ac:dyDescent="0.25">
      <c r="A117" s="1257"/>
      <c r="B117" s="113" t="s">
        <v>134</v>
      </c>
      <c r="C117" s="261">
        <f t="shared" si="12"/>
        <v>0</v>
      </c>
      <c r="D117" s="324">
        <f t="shared" si="13"/>
        <v>0</v>
      </c>
      <c r="E117" s="325">
        <f t="shared" si="14"/>
        <v>0</v>
      </c>
      <c r="F117" s="326"/>
      <c r="G117" s="117"/>
      <c r="H117" s="58"/>
      <c r="I117" s="59"/>
      <c r="J117" s="58"/>
      <c r="K117" s="59"/>
      <c r="L117" s="296"/>
      <c r="M117" s="59"/>
      <c r="N117" s="58"/>
      <c r="O117" s="59"/>
      <c r="P117" s="58"/>
      <c r="Q117" s="59"/>
      <c r="R117" s="58"/>
      <c r="S117" s="59"/>
      <c r="T117" s="58"/>
      <c r="U117" s="59"/>
      <c r="V117" s="115"/>
      <c r="W117" s="59"/>
      <c r="X117" s="115"/>
      <c r="Y117" s="59"/>
      <c r="Z117" s="327"/>
      <c r="AA117" s="205"/>
    </row>
    <row r="118" spans="1:27" ht="16.149999999999999" customHeight="1" x14ac:dyDescent="0.25">
      <c r="A118" s="1454" t="s">
        <v>136</v>
      </c>
      <c r="B118" s="94" t="s">
        <v>130</v>
      </c>
      <c r="C118" s="253">
        <f t="shared" si="12"/>
        <v>0</v>
      </c>
      <c r="D118" s="312">
        <f t="shared" si="13"/>
        <v>0</v>
      </c>
      <c r="E118" s="313">
        <f t="shared" si="14"/>
        <v>0</v>
      </c>
      <c r="F118" s="314"/>
      <c r="G118" s="123"/>
      <c r="H118" s="119"/>
      <c r="I118" s="120"/>
      <c r="J118" s="119"/>
      <c r="K118" s="120"/>
      <c r="L118" s="292"/>
      <c r="M118" s="120"/>
      <c r="N118" s="119"/>
      <c r="O118" s="120"/>
      <c r="P118" s="119"/>
      <c r="Q118" s="120"/>
      <c r="R118" s="119"/>
      <c r="S118" s="120"/>
      <c r="T118" s="119"/>
      <c r="U118" s="120"/>
      <c r="V118" s="121"/>
      <c r="W118" s="120"/>
      <c r="X118" s="121"/>
      <c r="Y118" s="120"/>
      <c r="Z118" s="315"/>
      <c r="AA118" s="316"/>
    </row>
    <row r="119" spans="1:27" ht="16.149999999999999" customHeight="1" x14ac:dyDescent="0.25">
      <c r="A119" s="1198"/>
      <c r="B119" s="550" t="s">
        <v>131</v>
      </c>
      <c r="C119" s="256">
        <f t="shared" si="12"/>
        <v>0</v>
      </c>
      <c r="D119" s="317">
        <f t="shared" si="13"/>
        <v>0</v>
      </c>
      <c r="E119" s="318">
        <f t="shared" si="14"/>
        <v>0</v>
      </c>
      <c r="F119" s="187"/>
      <c r="G119" s="108"/>
      <c r="H119" s="104"/>
      <c r="I119" s="105"/>
      <c r="J119" s="104"/>
      <c r="K119" s="105"/>
      <c r="L119" s="283"/>
      <c r="M119" s="105"/>
      <c r="N119" s="104"/>
      <c r="O119" s="105"/>
      <c r="P119" s="104"/>
      <c r="Q119" s="105"/>
      <c r="R119" s="104"/>
      <c r="S119" s="105"/>
      <c r="T119" s="104"/>
      <c r="U119" s="105"/>
      <c r="V119" s="106"/>
      <c r="W119" s="105"/>
      <c r="X119" s="106"/>
      <c r="Y119" s="105"/>
      <c r="Z119" s="319"/>
      <c r="AA119" s="320"/>
    </row>
    <row r="120" spans="1:27" ht="16.149999999999999" customHeight="1" x14ac:dyDescent="0.25">
      <c r="A120" s="1198"/>
      <c r="B120" s="551" t="s">
        <v>132</v>
      </c>
      <c r="C120" s="256">
        <f t="shared" si="12"/>
        <v>0</v>
      </c>
      <c r="D120" s="317">
        <f t="shared" si="13"/>
        <v>0</v>
      </c>
      <c r="E120" s="318">
        <f t="shared" si="14"/>
        <v>0</v>
      </c>
      <c r="F120" s="187"/>
      <c r="G120" s="108"/>
      <c r="H120" s="104"/>
      <c r="I120" s="105"/>
      <c r="J120" s="104"/>
      <c r="K120" s="105"/>
      <c r="L120" s="283"/>
      <c r="M120" s="105"/>
      <c r="N120" s="104"/>
      <c r="O120" s="105"/>
      <c r="P120" s="104"/>
      <c r="Q120" s="105"/>
      <c r="R120" s="104"/>
      <c r="S120" s="105"/>
      <c r="T120" s="104"/>
      <c r="U120" s="105"/>
      <c r="V120" s="106"/>
      <c r="W120" s="105"/>
      <c r="X120" s="106"/>
      <c r="Y120" s="105"/>
      <c r="Z120" s="319"/>
      <c r="AA120" s="320"/>
    </row>
    <row r="121" spans="1:27" ht="16.149999999999999" customHeight="1" x14ac:dyDescent="0.25">
      <c r="A121" s="1198"/>
      <c r="B121" s="551" t="s">
        <v>133</v>
      </c>
      <c r="C121" s="321">
        <f t="shared" si="12"/>
        <v>0</v>
      </c>
      <c r="D121" s="322">
        <f t="shared" si="13"/>
        <v>0</v>
      </c>
      <c r="E121" s="323">
        <f t="shared" si="14"/>
        <v>0</v>
      </c>
      <c r="F121" s="187"/>
      <c r="G121" s="108"/>
      <c r="H121" s="104"/>
      <c r="I121" s="105"/>
      <c r="J121" s="104"/>
      <c r="K121" s="105"/>
      <c r="L121" s="283"/>
      <c r="M121" s="105"/>
      <c r="N121" s="104"/>
      <c r="O121" s="105"/>
      <c r="P121" s="104"/>
      <c r="Q121" s="105"/>
      <c r="R121" s="104"/>
      <c r="S121" s="105"/>
      <c r="T121" s="104"/>
      <c r="U121" s="105"/>
      <c r="V121" s="106"/>
      <c r="W121" s="105"/>
      <c r="X121" s="106"/>
      <c r="Y121" s="105"/>
      <c r="Z121" s="319"/>
      <c r="AA121" s="320"/>
    </row>
    <row r="122" spans="1:27" ht="16.149999999999999" customHeight="1" x14ac:dyDescent="0.25">
      <c r="A122" s="1199"/>
      <c r="B122" s="113" t="s">
        <v>134</v>
      </c>
      <c r="C122" s="261">
        <f t="shared" si="12"/>
        <v>0</v>
      </c>
      <c r="D122" s="324">
        <f t="shared" si="13"/>
        <v>0</v>
      </c>
      <c r="E122" s="325">
        <f t="shared" si="14"/>
        <v>0</v>
      </c>
      <c r="F122" s="326"/>
      <c r="G122" s="117"/>
      <c r="H122" s="58"/>
      <c r="I122" s="59"/>
      <c r="J122" s="58"/>
      <c r="K122" s="59"/>
      <c r="L122" s="296"/>
      <c r="M122" s="59"/>
      <c r="N122" s="58"/>
      <c r="O122" s="59"/>
      <c r="P122" s="58"/>
      <c r="Q122" s="59"/>
      <c r="R122" s="58"/>
      <c r="S122" s="59"/>
      <c r="T122" s="58"/>
      <c r="U122" s="59"/>
      <c r="V122" s="115"/>
      <c r="W122" s="59"/>
      <c r="X122" s="115"/>
      <c r="Y122" s="59"/>
      <c r="Z122" s="327"/>
      <c r="AA122" s="205"/>
    </row>
    <row r="123" spans="1:27" ht="16.149999999999999" customHeight="1" x14ac:dyDescent="0.25">
      <c r="A123" s="1254" t="s">
        <v>137</v>
      </c>
      <c r="B123" s="94" t="s">
        <v>130</v>
      </c>
      <c r="C123" s="253">
        <f t="shared" si="12"/>
        <v>0</v>
      </c>
      <c r="D123" s="312">
        <f t="shared" si="13"/>
        <v>0</v>
      </c>
      <c r="E123" s="313">
        <f t="shared" si="14"/>
        <v>0</v>
      </c>
      <c r="F123" s="314"/>
      <c r="G123" s="123"/>
      <c r="H123" s="119"/>
      <c r="I123" s="120"/>
      <c r="J123" s="119"/>
      <c r="K123" s="120"/>
      <c r="L123" s="292"/>
      <c r="M123" s="120"/>
      <c r="N123" s="119"/>
      <c r="O123" s="120"/>
      <c r="P123" s="119"/>
      <c r="Q123" s="120"/>
      <c r="R123" s="119"/>
      <c r="S123" s="120"/>
      <c r="T123" s="119"/>
      <c r="U123" s="120"/>
      <c r="V123" s="121"/>
      <c r="W123" s="120"/>
      <c r="X123" s="121"/>
      <c r="Y123" s="120"/>
      <c r="Z123" s="315"/>
      <c r="AA123" s="316"/>
    </row>
    <row r="124" spans="1:27" ht="16.149999999999999" customHeight="1" x14ac:dyDescent="0.25">
      <c r="A124" s="1255"/>
      <c r="B124" s="550" t="s">
        <v>131</v>
      </c>
      <c r="C124" s="256">
        <f t="shared" si="12"/>
        <v>0</v>
      </c>
      <c r="D124" s="317">
        <f t="shared" si="13"/>
        <v>0</v>
      </c>
      <c r="E124" s="318">
        <f t="shared" si="14"/>
        <v>0</v>
      </c>
      <c r="F124" s="187"/>
      <c r="G124" s="108"/>
      <c r="H124" s="104"/>
      <c r="I124" s="105"/>
      <c r="J124" s="104"/>
      <c r="K124" s="105"/>
      <c r="L124" s="283"/>
      <c r="M124" s="105"/>
      <c r="N124" s="104"/>
      <c r="O124" s="105"/>
      <c r="P124" s="104"/>
      <c r="Q124" s="105"/>
      <c r="R124" s="104"/>
      <c r="S124" s="105"/>
      <c r="T124" s="104"/>
      <c r="U124" s="105"/>
      <c r="V124" s="106"/>
      <c r="W124" s="105"/>
      <c r="X124" s="106"/>
      <c r="Y124" s="105"/>
      <c r="Z124" s="319"/>
      <c r="AA124" s="320"/>
    </row>
    <row r="125" spans="1:27" ht="16.149999999999999" customHeight="1" x14ac:dyDescent="0.25">
      <c r="A125" s="1255"/>
      <c r="B125" s="551" t="s">
        <v>132</v>
      </c>
      <c r="C125" s="256">
        <f t="shared" si="12"/>
        <v>0</v>
      </c>
      <c r="D125" s="317">
        <f t="shared" si="13"/>
        <v>0</v>
      </c>
      <c r="E125" s="318">
        <f t="shared" si="14"/>
        <v>0</v>
      </c>
      <c r="F125" s="187"/>
      <c r="G125" s="108"/>
      <c r="H125" s="104"/>
      <c r="I125" s="105"/>
      <c r="J125" s="104"/>
      <c r="K125" s="105"/>
      <c r="L125" s="283"/>
      <c r="M125" s="105"/>
      <c r="N125" s="104"/>
      <c r="O125" s="105"/>
      <c r="P125" s="104"/>
      <c r="Q125" s="105"/>
      <c r="R125" s="104"/>
      <c r="S125" s="105"/>
      <c r="T125" s="104"/>
      <c r="U125" s="105"/>
      <c r="V125" s="106"/>
      <c r="W125" s="105"/>
      <c r="X125" s="106"/>
      <c r="Y125" s="105"/>
      <c r="Z125" s="319"/>
      <c r="AA125" s="320"/>
    </row>
    <row r="126" spans="1:27" ht="16.149999999999999" customHeight="1" x14ac:dyDescent="0.25">
      <c r="A126" s="1256"/>
      <c r="B126" s="551" t="s">
        <v>133</v>
      </c>
      <c r="C126" s="321">
        <f t="shared" si="12"/>
        <v>0</v>
      </c>
      <c r="D126" s="322">
        <f t="shared" si="13"/>
        <v>0</v>
      </c>
      <c r="E126" s="323">
        <f t="shared" si="14"/>
        <v>0</v>
      </c>
      <c r="F126" s="187"/>
      <c r="G126" s="108"/>
      <c r="H126" s="104"/>
      <c r="I126" s="105"/>
      <c r="J126" s="104"/>
      <c r="K126" s="105"/>
      <c r="L126" s="283"/>
      <c r="M126" s="105"/>
      <c r="N126" s="104"/>
      <c r="O126" s="105"/>
      <c r="P126" s="104"/>
      <c r="Q126" s="105"/>
      <c r="R126" s="104"/>
      <c r="S126" s="105"/>
      <c r="T126" s="104"/>
      <c r="U126" s="105"/>
      <c r="V126" s="106"/>
      <c r="W126" s="105"/>
      <c r="X126" s="106"/>
      <c r="Y126" s="105"/>
      <c r="Z126" s="319"/>
      <c r="AA126" s="320"/>
    </row>
    <row r="127" spans="1:27" ht="16.149999999999999" customHeight="1" x14ac:dyDescent="0.25">
      <c r="A127" s="1257"/>
      <c r="B127" s="113" t="s">
        <v>134</v>
      </c>
      <c r="C127" s="261">
        <f t="shared" si="12"/>
        <v>0</v>
      </c>
      <c r="D127" s="324">
        <f t="shared" si="13"/>
        <v>0</v>
      </c>
      <c r="E127" s="325">
        <f t="shared" si="14"/>
        <v>0</v>
      </c>
      <c r="F127" s="326"/>
      <c r="G127" s="117"/>
      <c r="H127" s="58"/>
      <c r="I127" s="59"/>
      <c r="J127" s="58"/>
      <c r="K127" s="59"/>
      <c r="L127" s="296"/>
      <c r="M127" s="59"/>
      <c r="N127" s="58"/>
      <c r="O127" s="59"/>
      <c r="P127" s="58"/>
      <c r="Q127" s="59"/>
      <c r="R127" s="58"/>
      <c r="S127" s="59"/>
      <c r="T127" s="58"/>
      <c r="U127" s="59"/>
      <c r="V127" s="115"/>
      <c r="W127" s="59"/>
      <c r="X127" s="115"/>
      <c r="Y127" s="59"/>
      <c r="Z127" s="327"/>
      <c r="AA127" s="205"/>
    </row>
    <row r="128" spans="1:27" ht="16.149999999999999" customHeight="1" x14ac:dyDescent="0.25">
      <c r="A128" s="1254" t="s">
        <v>138</v>
      </c>
      <c r="B128" s="94" t="s">
        <v>130</v>
      </c>
      <c r="C128" s="253">
        <f t="shared" si="12"/>
        <v>0</v>
      </c>
      <c r="D128" s="312">
        <f t="shared" si="13"/>
        <v>0</v>
      </c>
      <c r="E128" s="313">
        <f t="shared" si="14"/>
        <v>0</v>
      </c>
      <c r="F128" s="314"/>
      <c r="G128" s="123"/>
      <c r="H128" s="119"/>
      <c r="I128" s="120"/>
      <c r="J128" s="119"/>
      <c r="K128" s="120"/>
      <c r="L128" s="292"/>
      <c r="M128" s="120"/>
      <c r="N128" s="119"/>
      <c r="O128" s="120"/>
      <c r="P128" s="119"/>
      <c r="Q128" s="120"/>
      <c r="R128" s="119"/>
      <c r="S128" s="120"/>
      <c r="T128" s="119"/>
      <c r="U128" s="120"/>
      <c r="V128" s="121"/>
      <c r="W128" s="120"/>
      <c r="X128" s="121"/>
      <c r="Y128" s="120"/>
      <c r="Z128" s="315"/>
      <c r="AA128" s="316"/>
    </row>
    <row r="129" spans="1:27" ht="16.149999999999999" customHeight="1" x14ac:dyDescent="0.25">
      <c r="A129" s="1255"/>
      <c r="B129" s="550" t="s">
        <v>131</v>
      </c>
      <c r="C129" s="256">
        <f t="shared" si="12"/>
        <v>0</v>
      </c>
      <c r="D129" s="317">
        <f t="shared" si="13"/>
        <v>0</v>
      </c>
      <c r="E129" s="318">
        <f t="shared" si="14"/>
        <v>0</v>
      </c>
      <c r="F129" s="187"/>
      <c r="G129" s="108"/>
      <c r="H129" s="104"/>
      <c r="I129" s="105"/>
      <c r="J129" s="104"/>
      <c r="K129" s="105"/>
      <c r="L129" s="283"/>
      <c r="M129" s="105"/>
      <c r="N129" s="104"/>
      <c r="O129" s="105"/>
      <c r="P129" s="104"/>
      <c r="Q129" s="105"/>
      <c r="R129" s="104"/>
      <c r="S129" s="105"/>
      <c r="T129" s="104"/>
      <c r="U129" s="105"/>
      <c r="V129" s="106"/>
      <c r="W129" s="105"/>
      <c r="X129" s="106"/>
      <c r="Y129" s="105"/>
      <c r="Z129" s="319"/>
      <c r="AA129" s="320"/>
    </row>
    <row r="130" spans="1:27" ht="16.149999999999999" customHeight="1" x14ac:dyDescent="0.25">
      <c r="A130" s="1255"/>
      <c r="B130" s="551" t="s">
        <v>132</v>
      </c>
      <c r="C130" s="256">
        <f t="shared" si="12"/>
        <v>0</v>
      </c>
      <c r="D130" s="317">
        <f t="shared" si="13"/>
        <v>0</v>
      </c>
      <c r="E130" s="318">
        <f t="shared" si="14"/>
        <v>0</v>
      </c>
      <c r="F130" s="187"/>
      <c r="G130" s="108"/>
      <c r="H130" s="104"/>
      <c r="I130" s="105"/>
      <c r="J130" s="104"/>
      <c r="K130" s="105"/>
      <c r="L130" s="283"/>
      <c r="M130" s="105"/>
      <c r="N130" s="104"/>
      <c r="O130" s="105"/>
      <c r="P130" s="104"/>
      <c r="Q130" s="105"/>
      <c r="R130" s="104"/>
      <c r="S130" s="105"/>
      <c r="T130" s="104"/>
      <c r="U130" s="105"/>
      <c r="V130" s="106"/>
      <c r="W130" s="105"/>
      <c r="X130" s="106"/>
      <c r="Y130" s="105"/>
      <c r="Z130" s="319"/>
      <c r="AA130" s="320"/>
    </row>
    <row r="131" spans="1:27" ht="16.149999999999999" customHeight="1" x14ac:dyDescent="0.25">
      <c r="A131" s="1256"/>
      <c r="B131" s="551" t="s">
        <v>133</v>
      </c>
      <c r="C131" s="321">
        <f t="shared" si="12"/>
        <v>0</v>
      </c>
      <c r="D131" s="322">
        <f t="shared" si="13"/>
        <v>0</v>
      </c>
      <c r="E131" s="323">
        <f t="shared" si="14"/>
        <v>0</v>
      </c>
      <c r="F131" s="187"/>
      <c r="G131" s="108"/>
      <c r="H131" s="104"/>
      <c r="I131" s="105"/>
      <c r="J131" s="104"/>
      <c r="K131" s="105"/>
      <c r="L131" s="283"/>
      <c r="M131" s="105"/>
      <c r="N131" s="104"/>
      <c r="O131" s="105"/>
      <c r="P131" s="104"/>
      <c r="Q131" s="105"/>
      <c r="R131" s="104"/>
      <c r="S131" s="105"/>
      <c r="T131" s="104"/>
      <c r="U131" s="105"/>
      <c r="V131" s="106"/>
      <c r="W131" s="105"/>
      <c r="X131" s="106"/>
      <c r="Y131" s="105"/>
      <c r="Z131" s="319"/>
      <c r="AA131" s="320"/>
    </row>
    <row r="132" spans="1:27" ht="16.149999999999999" customHeight="1" x14ac:dyDescent="0.25">
      <c r="A132" s="1257"/>
      <c r="B132" s="113" t="s">
        <v>134</v>
      </c>
      <c r="C132" s="261">
        <f t="shared" si="12"/>
        <v>0</v>
      </c>
      <c r="D132" s="324">
        <f t="shared" si="13"/>
        <v>0</v>
      </c>
      <c r="E132" s="325">
        <f t="shared" si="14"/>
        <v>0</v>
      </c>
      <c r="F132" s="326"/>
      <c r="G132" s="117"/>
      <c r="H132" s="58"/>
      <c r="I132" s="59"/>
      <c r="J132" s="58"/>
      <c r="K132" s="59"/>
      <c r="L132" s="296"/>
      <c r="M132" s="59"/>
      <c r="N132" s="58"/>
      <c r="O132" s="59"/>
      <c r="P132" s="58"/>
      <c r="Q132" s="59"/>
      <c r="R132" s="58"/>
      <c r="S132" s="59"/>
      <c r="T132" s="58"/>
      <c r="U132" s="59"/>
      <c r="V132" s="115"/>
      <c r="W132" s="59"/>
      <c r="X132" s="115"/>
      <c r="Y132" s="59"/>
      <c r="Z132" s="327"/>
      <c r="AA132" s="205"/>
    </row>
    <row r="133" spans="1:27" ht="16.149999999999999" customHeight="1" x14ac:dyDescent="0.25">
      <c r="A133" s="1454" t="s">
        <v>139</v>
      </c>
      <c r="B133" s="94" t="s">
        <v>130</v>
      </c>
      <c r="C133" s="253">
        <f t="shared" si="12"/>
        <v>0</v>
      </c>
      <c r="D133" s="312">
        <f t="shared" si="13"/>
        <v>0</v>
      </c>
      <c r="E133" s="313">
        <f t="shared" si="14"/>
        <v>0</v>
      </c>
      <c r="F133" s="314"/>
      <c r="G133" s="123"/>
      <c r="H133" s="119"/>
      <c r="I133" s="120"/>
      <c r="J133" s="119"/>
      <c r="K133" s="120"/>
      <c r="L133" s="292"/>
      <c r="M133" s="120"/>
      <c r="N133" s="119"/>
      <c r="O133" s="120"/>
      <c r="P133" s="119"/>
      <c r="Q133" s="120"/>
      <c r="R133" s="119"/>
      <c r="S133" s="120"/>
      <c r="T133" s="119"/>
      <c r="U133" s="120"/>
      <c r="V133" s="121"/>
      <c r="W133" s="120"/>
      <c r="X133" s="121"/>
      <c r="Y133" s="120"/>
      <c r="Z133" s="315"/>
      <c r="AA133" s="316"/>
    </row>
    <row r="134" spans="1:27" ht="16.149999999999999" customHeight="1" x14ac:dyDescent="0.25">
      <c r="A134" s="1198"/>
      <c r="B134" s="550" t="s">
        <v>131</v>
      </c>
      <c r="C134" s="256">
        <f t="shared" si="12"/>
        <v>0</v>
      </c>
      <c r="D134" s="317">
        <f t="shared" si="13"/>
        <v>0</v>
      </c>
      <c r="E134" s="318">
        <f t="shared" si="14"/>
        <v>0</v>
      </c>
      <c r="F134" s="187"/>
      <c r="G134" s="108"/>
      <c r="H134" s="104"/>
      <c r="I134" s="105"/>
      <c r="J134" s="104"/>
      <c r="K134" s="105"/>
      <c r="L134" s="283"/>
      <c r="M134" s="105"/>
      <c r="N134" s="104"/>
      <c r="O134" s="105"/>
      <c r="P134" s="104"/>
      <c r="Q134" s="105"/>
      <c r="R134" s="104"/>
      <c r="S134" s="105"/>
      <c r="T134" s="104"/>
      <c r="U134" s="105"/>
      <c r="V134" s="106"/>
      <c r="W134" s="105"/>
      <c r="X134" s="106"/>
      <c r="Y134" s="105"/>
      <c r="Z134" s="319"/>
      <c r="AA134" s="320"/>
    </row>
    <row r="135" spans="1:27" ht="16.149999999999999" customHeight="1" x14ac:dyDescent="0.25">
      <c r="A135" s="1198"/>
      <c r="B135" s="551" t="s">
        <v>132</v>
      </c>
      <c r="C135" s="256">
        <f t="shared" si="12"/>
        <v>0</v>
      </c>
      <c r="D135" s="317">
        <f t="shared" si="13"/>
        <v>0</v>
      </c>
      <c r="E135" s="318">
        <f t="shared" si="14"/>
        <v>0</v>
      </c>
      <c r="F135" s="187"/>
      <c r="G135" s="108"/>
      <c r="H135" s="104"/>
      <c r="I135" s="105"/>
      <c r="J135" s="104"/>
      <c r="K135" s="105"/>
      <c r="L135" s="283"/>
      <c r="M135" s="105"/>
      <c r="N135" s="104"/>
      <c r="O135" s="105"/>
      <c r="P135" s="104"/>
      <c r="Q135" s="105"/>
      <c r="R135" s="104"/>
      <c r="S135" s="105"/>
      <c r="T135" s="104"/>
      <c r="U135" s="105"/>
      <c r="V135" s="106"/>
      <c r="W135" s="105"/>
      <c r="X135" s="106"/>
      <c r="Y135" s="105"/>
      <c r="Z135" s="319"/>
      <c r="AA135" s="320"/>
    </row>
    <row r="136" spans="1:27" ht="16.149999999999999" customHeight="1" x14ac:dyDescent="0.25">
      <c r="A136" s="1198"/>
      <c r="B136" s="551" t="s">
        <v>133</v>
      </c>
      <c r="C136" s="321">
        <f t="shared" si="12"/>
        <v>0</v>
      </c>
      <c r="D136" s="322">
        <f t="shared" si="13"/>
        <v>0</v>
      </c>
      <c r="E136" s="323">
        <f t="shared" si="14"/>
        <v>0</v>
      </c>
      <c r="F136" s="187"/>
      <c r="G136" s="108"/>
      <c r="H136" s="104"/>
      <c r="I136" s="105"/>
      <c r="J136" s="104"/>
      <c r="K136" s="105"/>
      <c r="L136" s="283"/>
      <c r="M136" s="105"/>
      <c r="N136" s="104"/>
      <c r="O136" s="105"/>
      <c r="P136" s="104"/>
      <c r="Q136" s="105"/>
      <c r="R136" s="104"/>
      <c r="S136" s="105"/>
      <c r="T136" s="104"/>
      <c r="U136" s="105"/>
      <c r="V136" s="106"/>
      <c r="W136" s="105"/>
      <c r="X136" s="106"/>
      <c r="Y136" s="105"/>
      <c r="Z136" s="319"/>
      <c r="AA136" s="320"/>
    </row>
    <row r="137" spans="1:27" ht="16.149999999999999" customHeight="1" x14ac:dyDescent="0.25">
      <c r="A137" s="1198"/>
      <c r="B137" s="130" t="s">
        <v>134</v>
      </c>
      <c r="C137" s="258">
        <f t="shared" si="12"/>
        <v>0</v>
      </c>
      <c r="D137" s="328">
        <f t="shared" si="13"/>
        <v>0</v>
      </c>
      <c r="E137" s="329">
        <f t="shared" si="14"/>
        <v>0</v>
      </c>
      <c r="F137" s="330"/>
      <c r="G137" s="138"/>
      <c r="H137" s="134"/>
      <c r="I137" s="135"/>
      <c r="J137" s="134"/>
      <c r="K137" s="135"/>
      <c r="L137" s="295"/>
      <c r="M137" s="135"/>
      <c r="N137" s="134"/>
      <c r="O137" s="135"/>
      <c r="P137" s="134"/>
      <c r="Q137" s="135"/>
      <c r="R137" s="134"/>
      <c r="S137" s="135"/>
      <c r="T137" s="134"/>
      <c r="U137" s="135"/>
      <c r="V137" s="136"/>
      <c r="W137" s="135"/>
      <c r="X137" s="136"/>
      <c r="Y137" s="135"/>
      <c r="Z137" s="331"/>
      <c r="AA137" s="332"/>
    </row>
    <row r="138" spans="1:27" ht="16.149999999999999" customHeight="1" thickBot="1" x14ac:dyDescent="0.3">
      <c r="A138" s="1464" t="s">
        <v>140</v>
      </c>
      <c r="B138" s="1465"/>
      <c r="C138" s="333">
        <f t="shared" ref="C138:AA138" si="15">SUM(C108:C137)</f>
        <v>0</v>
      </c>
      <c r="D138" s="334">
        <f t="shared" si="15"/>
        <v>0</v>
      </c>
      <c r="E138" s="335">
        <f t="shared" si="15"/>
        <v>0</v>
      </c>
      <c r="F138" s="336">
        <f t="shared" si="15"/>
        <v>0</v>
      </c>
      <c r="G138" s="705">
        <f t="shared" si="15"/>
        <v>0</v>
      </c>
      <c r="H138" s="336">
        <f t="shared" si="15"/>
        <v>0</v>
      </c>
      <c r="I138" s="705">
        <f t="shared" si="15"/>
        <v>0</v>
      </c>
      <c r="J138" s="336">
        <f t="shared" si="15"/>
        <v>0</v>
      </c>
      <c r="K138" s="705">
        <f t="shared" si="15"/>
        <v>0</v>
      </c>
      <c r="L138" s="336">
        <f t="shared" si="15"/>
        <v>0</v>
      </c>
      <c r="M138" s="705">
        <f t="shared" si="15"/>
        <v>0</v>
      </c>
      <c r="N138" s="336">
        <f t="shared" si="15"/>
        <v>0</v>
      </c>
      <c r="O138" s="705">
        <f t="shared" si="15"/>
        <v>0</v>
      </c>
      <c r="P138" s="336">
        <f t="shared" si="15"/>
        <v>0</v>
      </c>
      <c r="Q138" s="705">
        <f t="shared" si="15"/>
        <v>0</v>
      </c>
      <c r="R138" s="336">
        <f t="shared" si="15"/>
        <v>0</v>
      </c>
      <c r="S138" s="705">
        <f t="shared" si="15"/>
        <v>0</v>
      </c>
      <c r="T138" s="336">
        <f t="shared" si="15"/>
        <v>0</v>
      </c>
      <c r="U138" s="705">
        <f t="shared" si="15"/>
        <v>0</v>
      </c>
      <c r="V138" s="336">
        <f t="shared" si="15"/>
        <v>0</v>
      </c>
      <c r="W138" s="705">
        <f t="shared" si="15"/>
        <v>0</v>
      </c>
      <c r="X138" s="336">
        <f t="shared" si="15"/>
        <v>0</v>
      </c>
      <c r="Y138" s="705">
        <f t="shared" si="15"/>
        <v>0</v>
      </c>
      <c r="Z138" s="338">
        <f t="shared" si="15"/>
        <v>0</v>
      </c>
      <c r="AA138" s="706">
        <f t="shared" si="15"/>
        <v>0</v>
      </c>
    </row>
    <row r="139" spans="1:27" ht="16.149999999999999" customHeight="1" thickTop="1" x14ac:dyDescent="0.25">
      <c r="A139" s="1200" t="s">
        <v>141</v>
      </c>
      <c r="B139" s="139" t="s">
        <v>130</v>
      </c>
      <c r="C139" s="340">
        <f t="shared" ref="C139:C148" si="16">SUM(D139+E139)</f>
        <v>0</v>
      </c>
      <c r="D139" s="341">
        <f t="shared" ref="D139:E148" si="17">SUM(F139+H139+J139+L139+N139+P139+R139+T139+V139+X139+Z139)</f>
        <v>0</v>
      </c>
      <c r="E139" s="342">
        <f t="shared" si="17"/>
        <v>0</v>
      </c>
      <c r="F139" s="343"/>
      <c r="G139" s="147"/>
      <c r="H139" s="143"/>
      <c r="I139" s="144"/>
      <c r="J139" s="143"/>
      <c r="K139" s="144"/>
      <c r="L139" s="344"/>
      <c r="M139" s="144"/>
      <c r="N139" s="143"/>
      <c r="O139" s="144"/>
      <c r="P139" s="143"/>
      <c r="Q139" s="144"/>
      <c r="R139" s="143"/>
      <c r="S139" s="144"/>
      <c r="T139" s="143"/>
      <c r="U139" s="144"/>
      <c r="V139" s="145"/>
      <c r="W139" s="144"/>
      <c r="X139" s="145"/>
      <c r="Y139" s="144"/>
      <c r="Z139" s="345"/>
      <c r="AA139" s="346"/>
    </row>
    <row r="140" spans="1:27" ht="16.149999999999999" customHeight="1" x14ac:dyDescent="0.25">
      <c r="A140" s="1201"/>
      <c r="B140" s="550" t="s">
        <v>131</v>
      </c>
      <c r="C140" s="256">
        <f t="shared" si="16"/>
        <v>0</v>
      </c>
      <c r="D140" s="317">
        <f t="shared" si="17"/>
        <v>0</v>
      </c>
      <c r="E140" s="318">
        <f t="shared" si="17"/>
        <v>0</v>
      </c>
      <c r="F140" s="52"/>
      <c r="G140" s="100"/>
      <c r="H140" s="50"/>
      <c r="I140" s="51"/>
      <c r="J140" s="50"/>
      <c r="K140" s="51"/>
      <c r="L140" s="347"/>
      <c r="M140" s="51"/>
      <c r="N140" s="50"/>
      <c r="O140" s="51"/>
      <c r="P140" s="50"/>
      <c r="Q140" s="51"/>
      <c r="R140" s="50"/>
      <c r="S140" s="51"/>
      <c r="T140" s="50"/>
      <c r="U140" s="51"/>
      <c r="V140" s="98"/>
      <c r="W140" s="51"/>
      <c r="X140" s="98"/>
      <c r="Y140" s="51"/>
      <c r="Z140" s="348"/>
      <c r="AA140" s="349"/>
    </row>
    <row r="141" spans="1:27" ht="16.149999999999999" customHeight="1" x14ac:dyDescent="0.25">
      <c r="A141" s="1201"/>
      <c r="B141" s="551" t="s">
        <v>132</v>
      </c>
      <c r="C141" s="256">
        <f t="shared" si="16"/>
        <v>0</v>
      </c>
      <c r="D141" s="317">
        <f t="shared" si="17"/>
        <v>0</v>
      </c>
      <c r="E141" s="318">
        <f t="shared" si="17"/>
        <v>0</v>
      </c>
      <c r="F141" s="52"/>
      <c r="G141" s="100"/>
      <c r="H141" s="50"/>
      <c r="I141" s="51"/>
      <c r="J141" s="50"/>
      <c r="K141" s="51"/>
      <c r="L141" s="347"/>
      <c r="M141" s="51"/>
      <c r="N141" s="50"/>
      <c r="O141" s="51"/>
      <c r="P141" s="50"/>
      <c r="Q141" s="51"/>
      <c r="R141" s="50"/>
      <c r="S141" s="51"/>
      <c r="T141" s="50"/>
      <c r="U141" s="51"/>
      <c r="V141" s="98"/>
      <c r="W141" s="51"/>
      <c r="X141" s="98"/>
      <c r="Y141" s="51"/>
      <c r="Z141" s="348"/>
      <c r="AA141" s="349"/>
    </row>
    <row r="142" spans="1:27" ht="16.149999999999999" customHeight="1" x14ac:dyDescent="0.25">
      <c r="A142" s="1201"/>
      <c r="B142" s="551" t="s">
        <v>133</v>
      </c>
      <c r="C142" s="256">
        <f t="shared" si="16"/>
        <v>0</v>
      </c>
      <c r="D142" s="317">
        <f t="shared" si="17"/>
        <v>0</v>
      </c>
      <c r="E142" s="318">
        <f t="shared" si="17"/>
        <v>0</v>
      </c>
      <c r="F142" s="52"/>
      <c r="G142" s="100"/>
      <c r="H142" s="50"/>
      <c r="I142" s="51"/>
      <c r="J142" s="50"/>
      <c r="K142" s="51"/>
      <c r="L142" s="347"/>
      <c r="M142" s="51"/>
      <c r="N142" s="50"/>
      <c r="O142" s="51"/>
      <c r="P142" s="50"/>
      <c r="Q142" s="51"/>
      <c r="R142" s="50"/>
      <c r="S142" s="51"/>
      <c r="T142" s="50"/>
      <c r="U142" s="51"/>
      <c r="V142" s="98"/>
      <c r="W142" s="51"/>
      <c r="X142" s="98"/>
      <c r="Y142" s="51"/>
      <c r="Z142" s="348"/>
      <c r="AA142" s="349"/>
    </row>
    <row r="143" spans="1:27" ht="16.149999999999999" customHeight="1" x14ac:dyDescent="0.25">
      <c r="A143" s="1201"/>
      <c r="B143" s="130" t="s">
        <v>134</v>
      </c>
      <c r="C143" s="350">
        <f t="shared" si="16"/>
        <v>0</v>
      </c>
      <c r="D143" s="351">
        <f t="shared" si="17"/>
        <v>0</v>
      </c>
      <c r="E143" s="352">
        <f t="shared" si="17"/>
        <v>0</v>
      </c>
      <c r="F143" s="353"/>
      <c r="G143" s="290"/>
      <c r="H143" s="288"/>
      <c r="I143" s="354"/>
      <c r="J143" s="288"/>
      <c r="K143" s="354"/>
      <c r="L143" s="289"/>
      <c r="M143" s="354"/>
      <c r="N143" s="288"/>
      <c r="O143" s="354"/>
      <c r="P143" s="288"/>
      <c r="Q143" s="354"/>
      <c r="R143" s="288"/>
      <c r="S143" s="354"/>
      <c r="T143" s="288"/>
      <c r="U143" s="354"/>
      <c r="V143" s="355"/>
      <c r="W143" s="354"/>
      <c r="X143" s="355"/>
      <c r="Y143" s="354"/>
      <c r="Z143" s="356"/>
      <c r="AA143" s="357"/>
    </row>
    <row r="144" spans="1:27" ht="16.149999999999999" customHeight="1" x14ac:dyDescent="0.25">
      <c r="A144" s="1458" t="s">
        <v>142</v>
      </c>
      <c r="B144" s="94" t="s">
        <v>130</v>
      </c>
      <c r="C144" s="253">
        <f t="shared" si="16"/>
        <v>0</v>
      </c>
      <c r="D144" s="312">
        <f t="shared" si="17"/>
        <v>0</v>
      </c>
      <c r="E144" s="313">
        <f t="shared" si="17"/>
        <v>0</v>
      </c>
      <c r="F144" s="314"/>
      <c r="G144" s="123"/>
      <c r="H144" s="119"/>
      <c r="I144" s="120"/>
      <c r="J144" s="119"/>
      <c r="K144" s="120"/>
      <c r="L144" s="292"/>
      <c r="M144" s="120"/>
      <c r="N144" s="119"/>
      <c r="O144" s="120"/>
      <c r="P144" s="119"/>
      <c r="Q144" s="120"/>
      <c r="R144" s="119"/>
      <c r="S144" s="120"/>
      <c r="T144" s="119"/>
      <c r="U144" s="120"/>
      <c r="V144" s="121"/>
      <c r="W144" s="120"/>
      <c r="X144" s="121"/>
      <c r="Y144" s="120"/>
      <c r="Z144" s="315"/>
      <c r="AA144" s="316"/>
    </row>
    <row r="145" spans="1:130" ht="16.149999999999999" customHeight="1" x14ac:dyDescent="0.25">
      <c r="A145" s="1201"/>
      <c r="B145" s="550" t="s">
        <v>131</v>
      </c>
      <c r="C145" s="256">
        <f t="shared" si="16"/>
        <v>0</v>
      </c>
      <c r="D145" s="317">
        <f t="shared" si="17"/>
        <v>0</v>
      </c>
      <c r="E145" s="318">
        <f t="shared" si="17"/>
        <v>0</v>
      </c>
      <c r="F145" s="52"/>
      <c r="G145" s="100"/>
      <c r="H145" s="50"/>
      <c r="I145" s="51"/>
      <c r="J145" s="50"/>
      <c r="K145" s="51"/>
      <c r="L145" s="347"/>
      <c r="M145" s="51"/>
      <c r="N145" s="50"/>
      <c r="O145" s="51"/>
      <c r="P145" s="50"/>
      <c r="Q145" s="51"/>
      <c r="R145" s="50"/>
      <c r="S145" s="51"/>
      <c r="T145" s="50"/>
      <c r="U145" s="51"/>
      <c r="V145" s="98"/>
      <c r="W145" s="51"/>
      <c r="X145" s="98"/>
      <c r="Y145" s="51"/>
      <c r="Z145" s="348"/>
      <c r="AA145" s="349"/>
    </row>
    <row r="146" spans="1:130" ht="16.149999999999999" customHeight="1" x14ac:dyDescent="0.25">
      <c r="A146" s="1201"/>
      <c r="B146" s="551" t="s">
        <v>132</v>
      </c>
      <c r="C146" s="256">
        <f t="shared" si="16"/>
        <v>0</v>
      </c>
      <c r="D146" s="317">
        <f t="shared" si="17"/>
        <v>0</v>
      </c>
      <c r="E146" s="318">
        <f t="shared" si="17"/>
        <v>0</v>
      </c>
      <c r="F146" s="52"/>
      <c r="G146" s="100"/>
      <c r="H146" s="50"/>
      <c r="I146" s="51"/>
      <c r="J146" s="50"/>
      <c r="K146" s="51"/>
      <c r="L146" s="347"/>
      <c r="M146" s="51"/>
      <c r="N146" s="50"/>
      <c r="O146" s="51"/>
      <c r="P146" s="50"/>
      <c r="Q146" s="51"/>
      <c r="R146" s="50"/>
      <c r="S146" s="51"/>
      <c r="T146" s="50"/>
      <c r="U146" s="51"/>
      <c r="V146" s="98"/>
      <c r="W146" s="51"/>
      <c r="X146" s="98"/>
      <c r="Y146" s="51"/>
      <c r="Z146" s="348"/>
      <c r="AA146" s="349"/>
    </row>
    <row r="147" spans="1:130" ht="16.149999999999999" customHeight="1" x14ac:dyDescent="0.25">
      <c r="A147" s="1201"/>
      <c r="B147" s="551" t="s">
        <v>133</v>
      </c>
      <c r="C147" s="256">
        <f t="shared" si="16"/>
        <v>0</v>
      </c>
      <c r="D147" s="317">
        <f t="shared" si="17"/>
        <v>0</v>
      </c>
      <c r="E147" s="318">
        <f t="shared" si="17"/>
        <v>0</v>
      </c>
      <c r="F147" s="52"/>
      <c r="G147" s="100"/>
      <c r="H147" s="50"/>
      <c r="I147" s="51"/>
      <c r="J147" s="50"/>
      <c r="K147" s="51"/>
      <c r="L147" s="347"/>
      <c r="M147" s="51"/>
      <c r="N147" s="50"/>
      <c r="O147" s="51"/>
      <c r="P147" s="50"/>
      <c r="Q147" s="51"/>
      <c r="R147" s="50"/>
      <c r="S147" s="51"/>
      <c r="T147" s="50"/>
      <c r="U147" s="51"/>
      <c r="V147" s="98"/>
      <c r="W147" s="51"/>
      <c r="X147" s="98"/>
      <c r="Y147" s="51"/>
      <c r="Z147" s="348"/>
      <c r="AA147" s="349"/>
    </row>
    <row r="148" spans="1:130" ht="16.149999999999999" customHeight="1" x14ac:dyDescent="0.25">
      <c r="A148" s="1190"/>
      <c r="B148" s="113" t="s">
        <v>134</v>
      </c>
      <c r="C148" s="358">
        <f t="shared" si="16"/>
        <v>0</v>
      </c>
      <c r="D148" s="359">
        <f t="shared" si="17"/>
        <v>0</v>
      </c>
      <c r="E148" s="360">
        <f t="shared" si="17"/>
        <v>0</v>
      </c>
      <c r="F148" s="361"/>
      <c r="G148" s="362"/>
      <c r="H148" s="206"/>
      <c r="I148" s="209"/>
      <c r="J148" s="206"/>
      <c r="K148" s="209"/>
      <c r="L148" s="207"/>
      <c r="M148" s="209"/>
      <c r="N148" s="206"/>
      <c r="O148" s="209"/>
      <c r="P148" s="206"/>
      <c r="Q148" s="209"/>
      <c r="R148" s="206"/>
      <c r="S148" s="209"/>
      <c r="T148" s="206"/>
      <c r="U148" s="209"/>
      <c r="V148" s="208"/>
      <c r="W148" s="209"/>
      <c r="X148" s="208"/>
      <c r="Y148" s="209"/>
      <c r="Z148" s="363"/>
      <c r="AA148" s="364"/>
    </row>
    <row r="149" spans="1:130" ht="16.149999999999999" customHeight="1" x14ac:dyDescent="0.25">
      <c r="A149" s="1464" t="s">
        <v>140</v>
      </c>
      <c r="B149" s="1465"/>
      <c r="C149" s="333">
        <f t="shared" ref="C149:AA149" si="18">SUM(C139:C148)</f>
        <v>0</v>
      </c>
      <c r="D149" s="334">
        <f t="shared" si="18"/>
        <v>0</v>
      </c>
      <c r="E149" s="335">
        <f t="shared" si="18"/>
        <v>0</v>
      </c>
      <c r="F149" s="333">
        <f t="shared" si="18"/>
        <v>0</v>
      </c>
      <c r="G149" s="705">
        <f t="shared" si="18"/>
        <v>0</v>
      </c>
      <c r="H149" s="333">
        <f t="shared" si="18"/>
        <v>0</v>
      </c>
      <c r="I149" s="705">
        <f t="shared" si="18"/>
        <v>0</v>
      </c>
      <c r="J149" s="333">
        <f t="shared" si="18"/>
        <v>0</v>
      </c>
      <c r="K149" s="705">
        <f t="shared" si="18"/>
        <v>0</v>
      </c>
      <c r="L149" s="333">
        <f t="shared" si="18"/>
        <v>0</v>
      </c>
      <c r="M149" s="705">
        <f t="shared" si="18"/>
        <v>0</v>
      </c>
      <c r="N149" s="333">
        <f t="shared" si="18"/>
        <v>0</v>
      </c>
      <c r="O149" s="705">
        <f t="shared" si="18"/>
        <v>0</v>
      </c>
      <c r="P149" s="333">
        <f t="shared" si="18"/>
        <v>0</v>
      </c>
      <c r="Q149" s="705">
        <f t="shared" si="18"/>
        <v>0</v>
      </c>
      <c r="R149" s="333">
        <f t="shared" si="18"/>
        <v>0</v>
      </c>
      <c r="S149" s="705">
        <f t="shared" si="18"/>
        <v>0</v>
      </c>
      <c r="T149" s="333">
        <f t="shared" si="18"/>
        <v>0</v>
      </c>
      <c r="U149" s="705">
        <f t="shared" si="18"/>
        <v>0</v>
      </c>
      <c r="V149" s="333">
        <f t="shared" si="18"/>
        <v>0</v>
      </c>
      <c r="W149" s="705">
        <f t="shared" si="18"/>
        <v>0</v>
      </c>
      <c r="X149" s="333">
        <f t="shared" si="18"/>
        <v>0</v>
      </c>
      <c r="Y149" s="705">
        <f t="shared" si="18"/>
        <v>0</v>
      </c>
      <c r="Z149" s="365">
        <f t="shared" si="18"/>
        <v>0</v>
      </c>
      <c r="AA149" s="706">
        <f t="shared" si="18"/>
        <v>0</v>
      </c>
    </row>
    <row r="150" spans="1:130" ht="31.15" customHeight="1" x14ac:dyDescent="0.25">
      <c r="A150" s="366" t="s">
        <v>143</v>
      </c>
      <c r="B150" s="367"/>
      <c r="C150" s="367"/>
      <c r="D150" s="367"/>
      <c r="E150" s="368"/>
      <c r="F150" s="369"/>
      <c r="G150" s="369"/>
      <c r="H150" s="369"/>
      <c r="I150" s="369"/>
      <c r="J150" s="369"/>
      <c r="K150" s="369"/>
      <c r="L150" s="369"/>
      <c r="M150" s="369"/>
      <c r="N150" s="369"/>
      <c r="O150" s="369"/>
      <c r="P150" s="369"/>
      <c r="Q150" s="369"/>
      <c r="R150" s="369"/>
      <c r="S150" s="369"/>
      <c r="T150" s="369"/>
      <c r="U150" s="369"/>
      <c r="V150" s="369"/>
      <c r="W150" s="369"/>
      <c r="X150" s="369"/>
      <c r="Y150" s="369"/>
      <c r="Z150" s="370"/>
      <c r="AA150" s="370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</row>
    <row r="151" spans="1:130" ht="16.149999999999999" customHeight="1" x14ac:dyDescent="0.25">
      <c r="A151" s="1468" t="s">
        <v>21</v>
      </c>
      <c r="B151" s="1469"/>
      <c r="C151" s="1470" t="s">
        <v>59</v>
      </c>
      <c r="D151" s="1468"/>
      <c r="E151" s="1469"/>
      <c r="F151" s="1471" t="s">
        <v>28</v>
      </c>
      <c r="G151" s="1472"/>
      <c r="H151" s="1472"/>
      <c r="I151" s="1472"/>
      <c r="J151" s="1472"/>
      <c r="K151" s="1472"/>
      <c r="L151" s="1472"/>
      <c r="M151" s="1472"/>
      <c r="N151" s="1472"/>
      <c r="O151" s="1472"/>
      <c r="P151" s="1472"/>
      <c r="Q151" s="1472"/>
      <c r="R151" s="1472"/>
      <c r="S151" s="1472"/>
      <c r="T151" s="1472"/>
      <c r="U151" s="1472"/>
      <c r="V151" s="1472"/>
      <c r="W151" s="1472"/>
      <c r="X151" s="1472"/>
      <c r="Y151" s="1472"/>
      <c r="Z151" s="1472"/>
      <c r="AA151" s="1472"/>
      <c r="AB151" s="1472"/>
      <c r="AC151" s="1472"/>
      <c r="AD151" s="1472"/>
      <c r="AE151" s="1472"/>
      <c r="AF151" s="1472"/>
      <c r="AG151" s="1472"/>
      <c r="AH151" s="1472"/>
      <c r="AI151" s="1472"/>
      <c r="AJ151" s="1472"/>
      <c r="AK151" s="1472"/>
      <c r="AL151" s="1472"/>
      <c r="AM151" s="1473"/>
    </row>
    <row r="152" spans="1:130" ht="16.149999999999999" customHeight="1" x14ac:dyDescent="0.25">
      <c r="A152" s="1265"/>
      <c r="B152" s="1194"/>
      <c r="C152" s="1268"/>
      <c r="D152" s="1266"/>
      <c r="E152" s="1195"/>
      <c r="F152" s="1471" t="s">
        <v>144</v>
      </c>
      <c r="G152" s="1473"/>
      <c r="H152" s="1471" t="s">
        <v>145</v>
      </c>
      <c r="I152" s="1473"/>
      <c r="J152" s="1471" t="s">
        <v>122</v>
      </c>
      <c r="K152" s="1473"/>
      <c r="L152" s="1272" t="s">
        <v>123</v>
      </c>
      <c r="M152" s="1273"/>
      <c r="N152" s="1273" t="s">
        <v>124</v>
      </c>
      <c r="O152" s="1274"/>
      <c r="P152" s="1471" t="s">
        <v>146</v>
      </c>
      <c r="Q152" s="1473"/>
      <c r="R152" s="1472" t="s">
        <v>147</v>
      </c>
      <c r="S152" s="1473"/>
      <c r="T152" s="1472" t="s">
        <v>148</v>
      </c>
      <c r="U152" s="1473"/>
      <c r="V152" s="1471" t="s">
        <v>149</v>
      </c>
      <c r="W152" s="1473"/>
      <c r="X152" s="1472" t="s">
        <v>150</v>
      </c>
      <c r="Y152" s="1473"/>
      <c r="Z152" s="1474" t="s">
        <v>151</v>
      </c>
      <c r="AA152" s="1475"/>
      <c r="AB152" s="1474" t="s">
        <v>152</v>
      </c>
      <c r="AC152" s="1475"/>
      <c r="AD152" s="1474" t="s">
        <v>153</v>
      </c>
      <c r="AE152" s="1475"/>
      <c r="AF152" s="1474" t="s">
        <v>126</v>
      </c>
      <c r="AG152" s="1475"/>
      <c r="AH152" s="1474" t="s">
        <v>154</v>
      </c>
      <c r="AI152" s="1475"/>
      <c r="AJ152" s="1474" t="s">
        <v>155</v>
      </c>
      <c r="AK152" s="1475"/>
      <c r="AL152" s="1476" t="s">
        <v>128</v>
      </c>
      <c r="AM152" s="1475"/>
    </row>
    <row r="153" spans="1:130" ht="16.149999999999999" customHeight="1" x14ac:dyDescent="0.25">
      <c r="A153" s="1266"/>
      <c r="B153" s="1195"/>
      <c r="C153" s="707" t="s">
        <v>17</v>
      </c>
      <c r="D153" s="708" t="s">
        <v>18</v>
      </c>
      <c r="E153" s="543" t="s">
        <v>19</v>
      </c>
      <c r="F153" s="709" t="s">
        <v>18</v>
      </c>
      <c r="G153" s="543" t="s">
        <v>19</v>
      </c>
      <c r="H153" s="709" t="s">
        <v>18</v>
      </c>
      <c r="I153" s="543" t="s">
        <v>19</v>
      </c>
      <c r="J153" s="709" t="s">
        <v>18</v>
      </c>
      <c r="K153" s="543" t="s">
        <v>19</v>
      </c>
      <c r="L153" s="544" t="s">
        <v>18</v>
      </c>
      <c r="M153" s="376" t="s">
        <v>19</v>
      </c>
      <c r="N153" s="545" t="s">
        <v>18</v>
      </c>
      <c r="O153" s="546" t="s">
        <v>19</v>
      </c>
      <c r="P153" s="545" t="s">
        <v>18</v>
      </c>
      <c r="Q153" s="546" t="s">
        <v>19</v>
      </c>
      <c r="R153" s="710" t="s">
        <v>18</v>
      </c>
      <c r="S153" s="540" t="s">
        <v>19</v>
      </c>
      <c r="T153" s="710" t="s">
        <v>18</v>
      </c>
      <c r="U153" s="540" t="s">
        <v>19</v>
      </c>
      <c r="V153" s="544" t="s">
        <v>18</v>
      </c>
      <c r="W153" s="540" t="s">
        <v>19</v>
      </c>
      <c r="X153" s="710" t="s">
        <v>18</v>
      </c>
      <c r="Y153" s="540" t="s">
        <v>19</v>
      </c>
      <c r="Z153" s="381" t="s">
        <v>18</v>
      </c>
      <c r="AA153" s="382" t="s">
        <v>19</v>
      </c>
      <c r="AB153" s="381" t="s">
        <v>18</v>
      </c>
      <c r="AC153" s="382" t="s">
        <v>19</v>
      </c>
      <c r="AD153" s="381" t="s">
        <v>18</v>
      </c>
      <c r="AE153" s="382" t="s">
        <v>19</v>
      </c>
      <c r="AF153" s="381" t="s">
        <v>18</v>
      </c>
      <c r="AG153" s="382" t="s">
        <v>19</v>
      </c>
      <c r="AH153" s="381" t="s">
        <v>18</v>
      </c>
      <c r="AI153" s="382" t="s">
        <v>19</v>
      </c>
      <c r="AJ153" s="381" t="s">
        <v>18</v>
      </c>
      <c r="AK153" s="382" t="s">
        <v>19</v>
      </c>
      <c r="AL153" s="711" t="s">
        <v>18</v>
      </c>
      <c r="AM153" s="382" t="s">
        <v>19</v>
      </c>
    </row>
    <row r="154" spans="1:130" ht="16.149999999999999" customHeight="1" x14ac:dyDescent="0.25">
      <c r="A154" s="1477" t="s">
        <v>156</v>
      </c>
      <c r="B154" s="384" t="s">
        <v>157</v>
      </c>
      <c r="C154" s="253">
        <f t="shared" ref="C154:C159" si="19">SUM(D154+E154)</f>
        <v>0</v>
      </c>
      <c r="D154" s="312">
        <f>SUM(F154+H154+J154+L154+N154+P154+R154+T154+V154+X154+Z154+AB154+AD154+AF154+AH154+AJ154+AL154)</f>
        <v>0</v>
      </c>
      <c r="E154" s="155">
        <f>SUM(G154+I154+K154+M154+O154+Q154+S154+U154+W154+Y154+AA154+AC154+AE154+AG154+AI154+AK154+AM154)</f>
        <v>0</v>
      </c>
      <c r="F154" s="385"/>
      <c r="G154" s="386"/>
      <c r="H154" s="387"/>
      <c r="I154" s="386"/>
      <c r="J154" s="387"/>
      <c r="K154" s="386"/>
      <c r="L154" s="387"/>
      <c r="M154" s="388"/>
      <c r="N154" s="388"/>
      <c r="O154" s="386"/>
      <c r="P154" s="387"/>
      <c r="Q154" s="386"/>
      <c r="R154" s="385"/>
      <c r="S154" s="386"/>
      <c r="T154" s="385"/>
      <c r="U154" s="386"/>
      <c r="V154" s="387"/>
      <c r="W154" s="386"/>
      <c r="X154" s="385"/>
      <c r="Y154" s="386"/>
      <c r="Z154" s="389"/>
      <c r="AA154" s="390"/>
      <c r="AB154" s="389"/>
      <c r="AC154" s="390"/>
      <c r="AD154" s="389"/>
      <c r="AE154" s="390"/>
      <c r="AF154" s="389"/>
      <c r="AG154" s="390"/>
      <c r="AH154" s="389"/>
      <c r="AI154" s="390"/>
      <c r="AJ154" s="389"/>
      <c r="AK154" s="390"/>
      <c r="AL154" s="391"/>
      <c r="AM154" s="390"/>
    </row>
    <row r="155" spans="1:130" ht="16.149999999999999" customHeight="1" x14ac:dyDescent="0.25">
      <c r="A155" s="1279"/>
      <c r="B155" s="392" t="s">
        <v>158</v>
      </c>
      <c r="C155" s="256">
        <f t="shared" si="19"/>
        <v>0</v>
      </c>
      <c r="D155" s="317">
        <f t="shared" ref="D155:E159" si="20">SUM(F155+H155+J155+L155+N155+P155+R155+T155+V155+X155+Z155+AB155+AD155+AF155+AH155+AJ155+AL155)</f>
        <v>0</v>
      </c>
      <c r="E155" s="159">
        <f t="shared" si="20"/>
        <v>0</v>
      </c>
      <c r="F155" s="393"/>
      <c r="G155" s="394"/>
      <c r="H155" s="395"/>
      <c r="I155" s="394"/>
      <c r="J155" s="395"/>
      <c r="K155" s="394"/>
      <c r="L155" s="395"/>
      <c r="M155" s="396"/>
      <c r="N155" s="396"/>
      <c r="O155" s="394"/>
      <c r="P155" s="395"/>
      <c r="Q155" s="394"/>
      <c r="R155" s="393"/>
      <c r="S155" s="394"/>
      <c r="T155" s="393"/>
      <c r="U155" s="394"/>
      <c r="V155" s="395"/>
      <c r="W155" s="394"/>
      <c r="X155" s="393"/>
      <c r="Y155" s="394"/>
      <c r="Z155" s="397"/>
      <c r="AA155" s="398"/>
      <c r="AB155" s="397"/>
      <c r="AC155" s="398"/>
      <c r="AD155" s="397"/>
      <c r="AE155" s="398"/>
      <c r="AF155" s="397"/>
      <c r="AG155" s="398"/>
      <c r="AH155" s="397"/>
      <c r="AI155" s="398"/>
      <c r="AJ155" s="397"/>
      <c r="AK155" s="398"/>
      <c r="AL155" s="399"/>
      <c r="AM155" s="398"/>
    </row>
    <row r="156" spans="1:130" ht="16.149999999999999" customHeight="1" x14ac:dyDescent="0.25">
      <c r="A156" s="1280"/>
      <c r="B156" s="400" t="s">
        <v>159</v>
      </c>
      <c r="C156" s="358">
        <f t="shared" si="19"/>
        <v>0</v>
      </c>
      <c r="D156" s="359">
        <f t="shared" si="20"/>
        <v>0</v>
      </c>
      <c r="E156" s="401">
        <f t="shared" si="20"/>
        <v>0</v>
      </c>
      <c r="F156" s="402"/>
      <c r="G156" s="403"/>
      <c r="H156" s="404"/>
      <c r="I156" s="403"/>
      <c r="J156" s="404"/>
      <c r="K156" s="403"/>
      <c r="L156" s="404"/>
      <c r="M156" s="405"/>
      <c r="N156" s="405"/>
      <c r="O156" s="403"/>
      <c r="P156" s="404"/>
      <c r="Q156" s="403"/>
      <c r="R156" s="402"/>
      <c r="S156" s="403"/>
      <c r="T156" s="402"/>
      <c r="U156" s="403"/>
      <c r="V156" s="404"/>
      <c r="W156" s="403"/>
      <c r="X156" s="402"/>
      <c r="Y156" s="403"/>
      <c r="Z156" s="406"/>
      <c r="AA156" s="407"/>
      <c r="AB156" s="406"/>
      <c r="AC156" s="407"/>
      <c r="AD156" s="406"/>
      <c r="AE156" s="407"/>
      <c r="AF156" s="406"/>
      <c r="AG156" s="407"/>
      <c r="AH156" s="406"/>
      <c r="AI156" s="407"/>
      <c r="AJ156" s="406"/>
      <c r="AK156" s="407"/>
      <c r="AL156" s="408"/>
      <c r="AM156" s="407"/>
    </row>
    <row r="157" spans="1:130" ht="16.149999999999999" customHeight="1" x14ac:dyDescent="0.25">
      <c r="A157" s="1477" t="s">
        <v>160</v>
      </c>
      <c r="B157" s="384" t="s">
        <v>157</v>
      </c>
      <c r="C157" s="253">
        <f t="shared" si="19"/>
        <v>0</v>
      </c>
      <c r="D157" s="312">
        <f t="shared" si="20"/>
        <v>0</v>
      </c>
      <c r="E157" s="155">
        <f t="shared" si="20"/>
        <v>0</v>
      </c>
      <c r="F157" s="385"/>
      <c r="G157" s="386"/>
      <c r="H157" s="387"/>
      <c r="I157" s="386"/>
      <c r="J157" s="387"/>
      <c r="K157" s="386"/>
      <c r="L157" s="387"/>
      <c r="M157" s="388"/>
      <c r="N157" s="388"/>
      <c r="O157" s="386"/>
      <c r="P157" s="387"/>
      <c r="Q157" s="386"/>
      <c r="R157" s="385"/>
      <c r="S157" s="386"/>
      <c r="T157" s="385"/>
      <c r="U157" s="386"/>
      <c r="V157" s="387"/>
      <c r="W157" s="386"/>
      <c r="X157" s="385"/>
      <c r="Y157" s="386"/>
      <c r="Z157" s="389"/>
      <c r="AA157" s="390"/>
      <c r="AB157" s="389"/>
      <c r="AC157" s="390"/>
      <c r="AD157" s="389"/>
      <c r="AE157" s="390"/>
      <c r="AF157" s="389"/>
      <c r="AG157" s="390"/>
      <c r="AH157" s="389"/>
      <c r="AI157" s="390"/>
      <c r="AJ157" s="389"/>
      <c r="AK157" s="390"/>
      <c r="AL157" s="391"/>
      <c r="AM157" s="390"/>
    </row>
    <row r="158" spans="1:130" ht="16.149999999999999" customHeight="1" x14ac:dyDescent="0.25">
      <c r="A158" s="1279"/>
      <c r="B158" s="392" t="s">
        <v>158</v>
      </c>
      <c r="C158" s="256">
        <f t="shared" si="19"/>
        <v>0</v>
      </c>
      <c r="D158" s="317">
        <f t="shared" si="20"/>
        <v>0</v>
      </c>
      <c r="E158" s="159">
        <f t="shared" si="20"/>
        <v>0</v>
      </c>
      <c r="F158" s="393"/>
      <c r="G158" s="394"/>
      <c r="H158" s="395"/>
      <c r="I158" s="394"/>
      <c r="J158" s="395"/>
      <c r="K158" s="394"/>
      <c r="L158" s="395"/>
      <c r="M158" s="396"/>
      <c r="N158" s="396"/>
      <c r="O158" s="394"/>
      <c r="P158" s="395"/>
      <c r="Q158" s="394"/>
      <c r="R158" s="393"/>
      <c r="S158" s="394"/>
      <c r="T158" s="393"/>
      <c r="U158" s="394"/>
      <c r="V158" s="395"/>
      <c r="W158" s="394"/>
      <c r="X158" s="393"/>
      <c r="Y158" s="394"/>
      <c r="Z158" s="397"/>
      <c r="AA158" s="398"/>
      <c r="AB158" s="397"/>
      <c r="AC158" s="398"/>
      <c r="AD158" s="397"/>
      <c r="AE158" s="398"/>
      <c r="AF158" s="397"/>
      <c r="AG158" s="398"/>
      <c r="AH158" s="397"/>
      <c r="AI158" s="398"/>
      <c r="AJ158" s="397"/>
      <c r="AK158" s="398"/>
      <c r="AL158" s="399"/>
      <c r="AM158" s="398"/>
    </row>
    <row r="159" spans="1:130" ht="16.149999999999999" customHeight="1" x14ac:dyDescent="0.25">
      <c r="A159" s="1280"/>
      <c r="B159" s="400" t="s">
        <v>159</v>
      </c>
      <c r="C159" s="358">
        <f t="shared" si="19"/>
        <v>0</v>
      </c>
      <c r="D159" s="359">
        <f t="shared" si="20"/>
        <v>0</v>
      </c>
      <c r="E159" s="401">
        <f t="shared" si="20"/>
        <v>0</v>
      </c>
      <c r="F159" s="402"/>
      <c r="G159" s="403"/>
      <c r="H159" s="404"/>
      <c r="I159" s="403"/>
      <c r="J159" s="404"/>
      <c r="K159" s="403"/>
      <c r="L159" s="404"/>
      <c r="M159" s="405"/>
      <c r="N159" s="405"/>
      <c r="O159" s="403"/>
      <c r="P159" s="404"/>
      <c r="Q159" s="403"/>
      <c r="R159" s="402"/>
      <c r="S159" s="403"/>
      <c r="T159" s="402"/>
      <c r="U159" s="403"/>
      <c r="V159" s="404"/>
      <c r="W159" s="403"/>
      <c r="X159" s="402"/>
      <c r="Y159" s="403"/>
      <c r="Z159" s="406"/>
      <c r="AA159" s="407"/>
      <c r="AB159" s="406"/>
      <c r="AC159" s="407"/>
      <c r="AD159" s="406"/>
      <c r="AE159" s="407"/>
      <c r="AF159" s="406"/>
      <c r="AG159" s="407"/>
      <c r="AH159" s="406"/>
      <c r="AI159" s="407"/>
      <c r="AJ159" s="406"/>
      <c r="AK159" s="407"/>
      <c r="AL159" s="408"/>
      <c r="AM159" s="407"/>
    </row>
    <row r="160" spans="1:130" ht="31.15" customHeight="1" x14ac:dyDescent="0.25">
      <c r="A160" s="19" t="s">
        <v>161</v>
      </c>
      <c r="B160" s="19"/>
      <c r="C160" s="19"/>
      <c r="D160" s="19"/>
      <c r="E160" s="20"/>
      <c r="F160" s="20"/>
      <c r="G160" s="20"/>
      <c r="H160" s="20"/>
      <c r="I160" s="20"/>
      <c r="J160" s="20"/>
      <c r="K160" s="20"/>
      <c r="L160" s="20"/>
      <c r="M160" s="216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7"/>
      <c r="AA160" s="7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</row>
    <row r="161" spans="1:130" ht="16.149999999999999" customHeight="1" x14ac:dyDescent="0.25">
      <c r="A161" s="1454" t="s">
        <v>25</v>
      </c>
      <c r="B161" s="1454" t="s">
        <v>26</v>
      </c>
      <c r="C161" s="1458" t="s">
        <v>59</v>
      </c>
      <c r="D161" s="1460"/>
      <c r="E161" s="1459"/>
      <c r="F161" s="1432" t="s">
        <v>28</v>
      </c>
      <c r="G161" s="1455"/>
      <c r="H161" s="1455"/>
      <c r="I161" s="1455"/>
      <c r="J161" s="1455"/>
      <c r="K161" s="1455"/>
      <c r="L161" s="1455"/>
      <c r="M161" s="1455"/>
      <c r="N161" s="1455"/>
      <c r="O161" s="1433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7"/>
      <c r="AA161" s="7"/>
    </row>
    <row r="162" spans="1:130" ht="16.149999999999999" customHeight="1" x14ac:dyDescent="0.25">
      <c r="A162" s="1198"/>
      <c r="B162" s="1198"/>
      <c r="C162" s="1190"/>
      <c r="D162" s="1191"/>
      <c r="E162" s="1185"/>
      <c r="F162" s="1432" t="s">
        <v>153</v>
      </c>
      <c r="G162" s="1433"/>
      <c r="H162" s="1432" t="s">
        <v>126</v>
      </c>
      <c r="I162" s="1433"/>
      <c r="J162" s="1432" t="s">
        <v>154</v>
      </c>
      <c r="K162" s="1433"/>
      <c r="L162" s="1432" t="s">
        <v>155</v>
      </c>
      <c r="M162" s="1433"/>
      <c r="N162" s="1432" t="s">
        <v>128</v>
      </c>
      <c r="O162" s="1433"/>
      <c r="P162" s="7"/>
      <c r="Q162" s="86"/>
      <c r="R162" s="86"/>
      <c r="S162" s="7"/>
      <c r="T162" s="7"/>
      <c r="U162" s="7"/>
      <c r="V162" s="7"/>
      <c r="W162" s="7"/>
      <c r="X162" s="7"/>
      <c r="Y162" s="7"/>
      <c r="Z162" s="7"/>
      <c r="AA162" s="7"/>
    </row>
    <row r="163" spans="1:130" ht="16.149999999999999" customHeight="1" x14ac:dyDescent="0.25">
      <c r="A163" s="1199"/>
      <c r="B163" s="1199"/>
      <c r="C163" s="687" t="s">
        <v>17</v>
      </c>
      <c r="D163" s="712" t="s">
        <v>18</v>
      </c>
      <c r="E163" s="549" t="s">
        <v>19</v>
      </c>
      <c r="F163" s="713" t="s">
        <v>18</v>
      </c>
      <c r="G163" s="549" t="s">
        <v>19</v>
      </c>
      <c r="H163" s="713" t="s">
        <v>18</v>
      </c>
      <c r="I163" s="549" t="s">
        <v>19</v>
      </c>
      <c r="J163" s="713" t="s">
        <v>18</v>
      </c>
      <c r="K163" s="549" t="s">
        <v>19</v>
      </c>
      <c r="L163" s="713" t="s">
        <v>18</v>
      </c>
      <c r="M163" s="549" t="s">
        <v>19</v>
      </c>
      <c r="N163" s="713" t="s">
        <v>18</v>
      </c>
      <c r="O163" s="549" t="s">
        <v>19</v>
      </c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130" ht="16.149999999999999" customHeight="1" x14ac:dyDescent="0.25">
      <c r="A164" s="1454" t="s">
        <v>162</v>
      </c>
      <c r="B164" s="412" t="s">
        <v>163</v>
      </c>
      <c r="C164" s="253">
        <f t="shared" ref="C164:C169" si="21">SUM(D164+E164)</f>
        <v>0</v>
      </c>
      <c r="D164" s="312">
        <f t="shared" ref="D164:E169" si="22">SUM(F164+H164+J164+L164+N164)</f>
        <v>0</v>
      </c>
      <c r="E164" s="155">
        <f t="shared" si="22"/>
        <v>0</v>
      </c>
      <c r="F164" s="314"/>
      <c r="G164" s="413"/>
      <c r="H164" s="119"/>
      <c r="I164" s="120"/>
      <c r="J164" s="314"/>
      <c r="K164" s="413"/>
      <c r="L164" s="119"/>
      <c r="M164" s="120"/>
      <c r="N164" s="314"/>
      <c r="O164" s="120"/>
      <c r="P164" s="44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CG164" s="10">
        <v>0</v>
      </c>
      <c r="CH164" s="10">
        <v>0</v>
      </c>
    </row>
    <row r="165" spans="1:130" ht="16.149999999999999" customHeight="1" x14ac:dyDescent="0.25">
      <c r="A165" s="1198"/>
      <c r="B165" s="414" t="s">
        <v>164</v>
      </c>
      <c r="C165" s="350">
        <f t="shared" si="21"/>
        <v>0</v>
      </c>
      <c r="D165" s="351">
        <f t="shared" si="22"/>
        <v>0</v>
      </c>
      <c r="E165" s="415">
        <f t="shared" si="22"/>
        <v>0</v>
      </c>
      <c r="F165" s="353"/>
      <c r="G165" s="416"/>
      <c r="H165" s="288"/>
      <c r="I165" s="354"/>
      <c r="J165" s="353"/>
      <c r="K165" s="416"/>
      <c r="L165" s="288"/>
      <c r="M165" s="354"/>
      <c r="N165" s="353"/>
      <c r="O165" s="354"/>
      <c r="P165" s="44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CG165" s="10">
        <v>0</v>
      </c>
      <c r="CH165" s="10">
        <v>0</v>
      </c>
    </row>
    <row r="166" spans="1:130" ht="16.149999999999999" customHeight="1" x14ac:dyDescent="0.25">
      <c r="A166" s="1199"/>
      <c r="B166" s="417" t="s">
        <v>165</v>
      </c>
      <c r="C166" s="418">
        <f t="shared" si="21"/>
        <v>0</v>
      </c>
      <c r="D166" s="328">
        <f t="shared" si="22"/>
        <v>0</v>
      </c>
      <c r="E166" s="260">
        <f t="shared" si="22"/>
        <v>0</v>
      </c>
      <c r="F166" s="330"/>
      <c r="G166" s="419"/>
      <c r="H166" s="134"/>
      <c r="I166" s="135"/>
      <c r="J166" s="330"/>
      <c r="K166" s="419"/>
      <c r="L166" s="134"/>
      <c r="M166" s="135"/>
      <c r="N166" s="330"/>
      <c r="O166" s="135"/>
      <c r="P166" s="44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CG166" s="10">
        <v>0</v>
      </c>
      <c r="CH166" s="10">
        <v>0</v>
      </c>
    </row>
    <row r="167" spans="1:130" ht="16.149999999999999" customHeight="1" x14ac:dyDescent="0.25">
      <c r="A167" s="1454" t="s">
        <v>166</v>
      </c>
      <c r="B167" s="420" t="s">
        <v>163</v>
      </c>
      <c r="C167" s="253">
        <f t="shared" si="21"/>
        <v>0</v>
      </c>
      <c r="D167" s="312">
        <f t="shared" si="22"/>
        <v>0</v>
      </c>
      <c r="E167" s="155">
        <f t="shared" si="22"/>
        <v>0</v>
      </c>
      <c r="F167" s="119"/>
      <c r="G167" s="120"/>
      <c r="H167" s="119"/>
      <c r="I167" s="413"/>
      <c r="J167" s="119"/>
      <c r="K167" s="120"/>
      <c r="L167" s="314"/>
      <c r="M167" s="413"/>
      <c r="N167" s="119"/>
      <c r="O167" s="120"/>
      <c r="P167" s="44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CG167" s="10">
        <v>0</v>
      </c>
      <c r="CH167" s="10">
        <v>0</v>
      </c>
    </row>
    <row r="168" spans="1:130" ht="16.149999999999999" customHeight="1" x14ac:dyDescent="0.25">
      <c r="A168" s="1198"/>
      <c r="B168" s="414" t="s">
        <v>164</v>
      </c>
      <c r="C168" s="321">
        <f t="shared" si="21"/>
        <v>0</v>
      </c>
      <c r="D168" s="322">
        <f t="shared" si="22"/>
        <v>0</v>
      </c>
      <c r="E168" s="421">
        <f t="shared" si="22"/>
        <v>0</v>
      </c>
      <c r="F168" s="288"/>
      <c r="G168" s="354"/>
      <c r="H168" s="104"/>
      <c r="I168" s="188"/>
      <c r="J168" s="104"/>
      <c r="K168" s="105"/>
      <c r="L168" s="187"/>
      <c r="M168" s="188"/>
      <c r="N168" s="104"/>
      <c r="O168" s="105"/>
      <c r="P168" s="44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CG168" s="10">
        <v>0</v>
      </c>
      <c r="CH168" s="10">
        <v>0</v>
      </c>
    </row>
    <row r="169" spans="1:130" ht="16.149999999999999" customHeight="1" x14ac:dyDescent="0.25">
      <c r="A169" s="1199"/>
      <c r="B169" s="422" t="s">
        <v>165</v>
      </c>
      <c r="C169" s="261">
        <f t="shared" si="21"/>
        <v>0</v>
      </c>
      <c r="D169" s="324">
        <f t="shared" si="22"/>
        <v>0</v>
      </c>
      <c r="E169" s="162">
        <f t="shared" si="22"/>
        <v>0</v>
      </c>
      <c r="F169" s="58"/>
      <c r="G169" s="59"/>
      <c r="H169" s="58"/>
      <c r="I169" s="423"/>
      <c r="J169" s="58"/>
      <c r="K169" s="59"/>
      <c r="L169" s="326"/>
      <c r="M169" s="423"/>
      <c r="N169" s="58"/>
      <c r="O169" s="59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31.15" customHeight="1" x14ac:dyDescent="0.25">
      <c r="A170" s="1478" t="s">
        <v>167</v>
      </c>
      <c r="B170" s="1478"/>
      <c r="C170" s="1478"/>
      <c r="D170" s="1478"/>
      <c r="E170" s="1478"/>
      <c r="F170" s="1478"/>
      <c r="G170" s="1478"/>
      <c r="H170" s="1478"/>
      <c r="I170" s="1478"/>
      <c r="J170" s="1478"/>
      <c r="K170" s="1478"/>
      <c r="L170" s="1478"/>
      <c r="M170" s="1478"/>
      <c r="N170" s="1478"/>
      <c r="O170" s="1478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</row>
    <row r="171" spans="1:130" ht="16.149999999999999" customHeight="1" x14ac:dyDescent="0.25">
      <c r="A171" s="1458" t="s">
        <v>168</v>
      </c>
      <c r="B171" s="1459"/>
      <c r="C171" s="1458" t="s">
        <v>59</v>
      </c>
      <c r="D171" s="1460"/>
      <c r="E171" s="1459"/>
      <c r="F171" s="1432" t="s">
        <v>28</v>
      </c>
      <c r="G171" s="1455"/>
      <c r="H171" s="1455"/>
      <c r="I171" s="1455"/>
      <c r="J171" s="1455"/>
      <c r="K171" s="1455"/>
      <c r="L171" s="1455"/>
      <c r="M171" s="1455"/>
      <c r="N171" s="1455"/>
      <c r="O171" s="1455"/>
      <c r="P171" s="1455"/>
      <c r="Q171" s="1433"/>
      <c r="R171" s="17"/>
      <c r="S171" s="17"/>
      <c r="T171" s="17"/>
      <c r="U171" s="17"/>
      <c r="V171" s="17"/>
      <c r="W171" s="17"/>
      <c r="X171" s="17"/>
      <c r="Y171" s="17"/>
      <c r="Z171" s="7"/>
      <c r="AA171" s="7"/>
    </row>
    <row r="172" spans="1:130" ht="16.149999999999999" customHeight="1" x14ac:dyDescent="0.25">
      <c r="A172" s="1201"/>
      <c r="B172" s="1205"/>
      <c r="C172" s="1190"/>
      <c r="D172" s="1191"/>
      <c r="E172" s="1185"/>
      <c r="F172" s="1432" t="s">
        <v>126</v>
      </c>
      <c r="G172" s="1433"/>
      <c r="H172" s="1432" t="s">
        <v>154</v>
      </c>
      <c r="I172" s="1433"/>
      <c r="J172" s="1432" t="s">
        <v>155</v>
      </c>
      <c r="K172" s="1433"/>
      <c r="L172" s="1432" t="s">
        <v>169</v>
      </c>
      <c r="M172" s="1433"/>
      <c r="N172" s="1432" t="s">
        <v>170</v>
      </c>
      <c r="O172" s="1433"/>
      <c r="P172" s="1432" t="s">
        <v>171</v>
      </c>
      <c r="Q172" s="1433"/>
      <c r="R172" s="17"/>
      <c r="S172" s="17"/>
      <c r="T172" s="17"/>
      <c r="U172" s="17"/>
      <c r="V172" s="17"/>
      <c r="W172" s="17"/>
      <c r="X172" s="17"/>
      <c r="Y172" s="17"/>
      <c r="Z172" s="7"/>
      <c r="AA172" s="7"/>
    </row>
    <row r="173" spans="1:130" ht="16.149999999999999" customHeight="1" x14ac:dyDescent="0.25">
      <c r="A173" s="1190"/>
      <c r="B173" s="1185"/>
      <c r="C173" s="687" t="s">
        <v>17</v>
      </c>
      <c r="D173" s="712" t="s">
        <v>18</v>
      </c>
      <c r="E173" s="549" t="s">
        <v>19</v>
      </c>
      <c r="F173" s="713" t="s">
        <v>18</v>
      </c>
      <c r="G173" s="549" t="s">
        <v>19</v>
      </c>
      <c r="H173" s="713" t="s">
        <v>18</v>
      </c>
      <c r="I173" s="549" t="s">
        <v>19</v>
      </c>
      <c r="J173" s="713" t="s">
        <v>18</v>
      </c>
      <c r="K173" s="714" t="s">
        <v>19</v>
      </c>
      <c r="L173" s="713" t="s">
        <v>18</v>
      </c>
      <c r="M173" s="549" t="s">
        <v>19</v>
      </c>
      <c r="N173" s="713" t="s">
        <v>18</v>
      </c>
      <c r="O173" s="549" t="s">
        <v>19</v>
      </c>
      <c r="P173" s="713" t="s">
        <v>18</v>
      </c>
      <c r="Q173" s="714" t="s">
        <v>19</v>
      </c>
      <c r="R173" s="17"/>
      <c r="S173" s="17"/>
      <c r="T173" s="17"/>
      <c r="U173" s="17"/>
      <c r="V173" s="17"/>
      <c r="W173" s="17"/>
      <c r="X173" s="17"/>
      <c r="Y173" s="17"/>
      <c r="Z173" s="7"/>
      <c r="AA173" s="7"/>
    </row>
    <row r="174" spans="1:130" ht="16.149999999999999" customHeight="1" x14ac:dyDescent="0.25">
      <c r="A174" s="1281" t="s">
        <v>172</v>
      </c>
      <c r="B174" s="1282"/>
      <c r="C174" s="253">
        <f>SUM(D174+E174)</f>
        <v>7</v>
      </c>
      <c r="D174" s="312">
        <f t="shared" ref="D174:E176" si="23">SUM(F174+H174+J174+L174+N174+P174)</f>
        <v>3</v>
      </c>
      <c r="E174" s="155">
        <f t="shared" si="23"/>
        <v>4</v>
      </c>
      <c r="F174" s="314">
        <v>1</v>
      </c>
      <c r="G174" s="413">
        <v>0</v>
      </c>
      <c r="H174" s="119">
        <v>0</v>
      </c>
      <c r="I174" s="120">
        <v>0</v>
      </c>
      <c r="J174" s="314">
        <v>2</v>
      </c>
      <c r="K174" s="120">
        <v>1</v>
      </c>
      <c r="L174" s="314">
        <v>0</v>
      </c>
      <c r="M174" s="413">
        <v>0</v>
      </c>
      <c r="N174" s="119">
        <v>0</v>
      </c>
      <c r="O174" s="120">
        <v>2</v>
      </c>
      <c r="P174" s="314">
        <v>0</v>
      </c>
      <c r="Q174" s="120">
        <v>1</v>
      </c>
      <c r="R174" s="17"/>
      <c r="S174" s="17"/>
      <c r="T174" s="17"/>
      <c r="U174" s="17"/>
      <c r="V174" s="17"/>
      <c r="W174" s="17"/>
      <c r="X174" s="17"/>
      <c r="Y174" s="17"/>
      <c r="Z174" s="7"/>
      <c r="AA174" s="7"/>
    </row>
    <row r="175" spans="1:130" ht="16.149999999999999" customHeight="1" x14ac:dyDescent="0.25">
      <c r="A175" s="1283" t="s">
        <v>173</v>
      </c>
      <c r="B175" s="1284"/>
      <c r="C175" s="321">
        <f>SUM(D175+E175)</f>
        <v>101</v>
      </c>
      <c r="D175" s="322">
        <f t="shared" si="23"/>
        <v>57</v>
      </c>
      <c r="E175" s="415">
        <f t="shared" si="23"/>
        <v>44</v>
      </c>
      <c r="F175" s="353">
        <v>15</v>
      </c>
      <c r="G175" s="416">
        <v>10</v>
      </c>
      <c r="H175" s="288">
        <v>12</v>
      </c>
      <c r="I175" s="354">
        <v>6</v>
      </c>
      <c r="J175" s="353">
        <v>18</v>
      </c>
      <c r="K175" s="354">
        <v>11</v>
      </c>
      <c r="L175" s="353">
        <v>6</v>
      </c>
      <c r="M175" s="416">
        <v>9</v>
      </c>
      <c r="N175" s="288">
        <v>5</v>
      </c>
      <c r="O175" s="354">
        <v>4</v>
      </c>
      <c r="P175" s="353">
        <v>1</v>
      </c>
      <c r="Q175" s="354">
        <v>4</v>
      </c>
      <c r="R175" s="17"/>
      <c r="S175" s="17"/>
      <c r="T175" s="17"/>
      <c r="U175" s="17"/>
      <c r="V175" s="17"/>
      <c r="W175" s="17"/>
      <c r="X175" s="17"/>
      <c r="Y175" s="17"/>
      <c r="Z175" s="7"/>
      <c r="AA175" s="7"/>
    </row>
    <row r="176" spans="1:130" ht="16.149999999999999" customHeight="1" x14ac:dyDescent="0.25">
      <c r="A176" s="1285" t="s">
        <v>174</v>
      </c>
      <c r="B176" s="1286"/>
      <c r="C176" s="425">
        <f>SUM(D176+E176)</f>
        <v>19</v>
      </c>
      <c r="D176" s="324">
        <f t="shared" si="23"/>
        <v>11</v>
      </c>
      <c r="E176" s="162">
        <f t="shared" si="23"/>
        <v>8</v>
      </c>
      <c r="F176" s="326">
        <v>1</v>
      </c>
      <c r="G176" s="423">
        <v>1</v>
      </c>
      <c r="H176" s="58">
        <v>4</v>
      </c>
      <c r="I176" s="59">
        <v>1</v>
      </c>
      <c r="J176" s="326">
        <v>2</v>
      </c>
      <c r="K176" s="59">
        <v>1</v>
      </c>
      <c r="L176" s="326">
        <v>2</v>
      </c>
      <c r="M176" s="423">
        <v>1</v>
      </c>
      <c r="N176" s="58">
        <v>1</v>
      </c>
      <c r="O176" s="59">
        <v>2</v>
      </c>
      <c r="P176" s="326">
        <v>1</v>
      </c>
      <c r="Q176" s="59">
        <v>2</v>
      </c>
      <c r="R176" s="17"/>
      <c r="S176" s="17"/>
      <c r="T176" s="17"/>
      <c r="U176" s="17"/>
      <c r="V176" s="17"/>
      <c r="W176" s="17"/>
      <c r="X176" s="17"/>
      <c r="Y176" s="17"/>
      <c r="Z176" s="7"/>
      <c r="AA176" s="7"/>
    </row>
    <row r="177" spans="1:130" ht="16.149999999999999" customHeight="1" x14ac:dyDescent="0.25">
      <c r="A177" s="1432" t="s">
        <v>59</v>
      </c>
      <c r="B177" s="1433"/>
      <c r="C177" s="169">
        <f t="shared" ref="C177:K177" si="24">SUM(C174:C176)</f>
        <v>127</v>
      </c>
      <c r="D177" s="426">
        <f t="shared" si="24"/>
        <v>71</v>
      </c>
      <c r="E177" s="669">
        <f t="shared" si="24"/>
        <v>56</v>
      </c>
      <c r="F177" s="169">
        <f t="shared" si="24"/>
        <v>17</v>
      </c>
      <c r="G177" s="669">
        <f t="shared" si="24"/>
        <v>11</v>
      </c>
      <c r="H177" s="715">
        <f t="shared" si="24"/>
        <v>16</v>
      </c>
      <c r="I177" s="171">
        <f t="shared" si="24"/>
        <v>7</v>
      </c>
      <c r="J177" s="169">
        <f t="shared" si="24"/>
        <v>22</v>
      </c>
      <c r="K177" s="669">
        <f t="shared" si="24"/>
        <v>13</v>
      </c>
      <c r="L177" s="169">
        <f t="shared" ref="L177:Q177" si="25">SUM(L174:L176)</f>
        <v>8</v>
      </c>
      <c r="M177" s="669">
        <f t="shared" si="25"/>
        <v>10</v>
      </c>
      <c r="N177" s="715">
        <f t="shared" si="25"/>
        <v>6</v>
      </c>
      <c r="O177" s="171">
        <f t="shared" si="25"/>
        <v>8</v>
      </c>
      <c r="P177" s="169">
        <f t="shared" si="25"/>
        <v>2</v>
      </c>
      <c r="Q177" s="669">
        <f t="shared" si="25"/>
        <v>7</v>
      </c>
      <c r="R177" s="17"/>
      <c r="S177" s="17"/>
      <c r="T177" s="17"/>
      <c r="U177" s="17"/>
      <c r="V177" s="17"/>
      <c r="W177" s="17"/>
      <c r="X177" s="17"/>
      <c r="Y177" s="17"/>
      <c r="Z177" s="7"/>
      <c r="AA177" s="7"/>
    </row>
    <row r="178" spans="1:130" ht="16.149999999999999" customHeight="1" x14ac:dyDescent="0.25">
      <c r="A178" s="12" t="s">
        <v>175</v>
      </c>
      <c r="M178" s="716"/>
      <c r="N178" s="716"/>
      <c r="O178" s="716"/>
      <c r="P178" s="716"/>
    </row>
    <row r="179" spans="1:130" ht="31.15" customHeight="1" x14ac:dyDescent="0.25">
      <c r="A179" s="429" t="s">
        <v>176</v>
      </c>
      <c r="B179" s="430"/>
      <c r="C179" s="430"/>
      <c r="D179" s="430"/>
      <c r="E179" s="430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</row>
    <row r="180" spans="1:130" ht="16.149999999999999" customHeight="1" x14ac:dyDescent="0.25">
      <c r="A180" s="1470" t="s">
        <v>177</v>
      </c>
      <c r="B180" s="1469"/>
      <c r="C180" s="1289" t="s">
        <v>101</v>
      </c>
      <c r="D180" s="1290"/>
      <c r="E180" s="1291"/>
      <c r="F180" s="1295" t="s">
        <v>28</v>
      </c>
      <c r="G180" s="1296"/>
      <c r="H180" s="1296"/>
      <c r="I180" s="1296"/>
      <c r="J180" s="1296"/>
      <c r="K180" s="1296"/>
      <c r="L180" s="1296"/>
      <c r="M180" s="1296"/>
      <c r="N180" s="1296"/>
      <c r="O180" s="1296"/>
      <c r="P180" s="1296"/>
      <c r="Q180" s="1297"/>
    </row>
    <row r="181" spans="1:130" ht="16.149999999999999" customHeight="1" x14ac:dyDescent="0.25">
      <c r="A181" s="1288"/>
      <c r="B181" s="1194"/>
      <c r="C181" s="1292"/>
      <c r="D181" s="1293"/>
      <c r="E181" s="1294"/>
      <c r="F181" s="1479" t="s">
        <v>102</v>
      </c>
      <c r="G181" s="1299"/>
      <c r="H181" s="1479" t="s">
        <v>103</v>
      </c>
      <c r="I181" s="1299"/>
      <c r="J181" s="1479" t="s">
        <v>104</v>
      </c>
      <c r="K181" s="1299"/>
      <c r="L181" s="1479" t="s">
        <v>105</v>
      </c>
      <c r="M181" s="1299"/>
      <c r="N181" s="1479" t="s">
        <v>106</v>
      </c>
      <c r="O181" s="1299"/>
      <c r="P181" s="1300" t="s">
        <v>107</v>
      </c>
      <c r="Q181" s="1301"/>
    </row>
    <row r="182" spans="1:130" ht="16.149999999999999" customHeight="1" x14ac:dyDescent="0.25">
      <c r="A182" s="1268"/>
      <c r="B182" s="1195"/>
      <c r="C182" s="30" t="s">
        <v>17</v>
      </c>
      <c r="D182" s="83" t="s">
        <v>18</v>
      </c>
      <c r="E182" s="637" t="s">
        <v>19</v>
      </c>
      <c r="F182" s="636" t="s">
        <v>18</v>
      </c>
      <c r="G182" s="541" t="s">
        <v>19</v>
      </c>
      <c r="H182" s="636" t="s">
        <v>18</v>
      </c>
      <c r="I182" s="541" t="s">
        <v>19</v>
      </c>
      <c r="J182" s="636" t="s">
        <v>18</v>
      </c>
      <c r="K182" s="541" t="s">
        <v>19</v>
      </c>
      <c r="L182" s="636" t="s">
        <v>18</v>
      </c>
      <c r="M182" s="541" t="s">
        <v>19</v>
      </c>
      <c r="N182" s="636" t="s">
        <v>18</v>
      </c>
      <c r="O182" s="541" t="s">
        <v>19</v>
      </c>
      <c r="P182" s="636" t="s">
        <v>18</v>
      </c>
      <c r="Q182" s="541" t="s">
        <v>19</v>
      </c>
      <c r="R182" s="431"/>
    </row>
    <row r="183" spans="1:130" ht="16.149999999999999" customHeight="1" x14ac:dyDescent="0.25">
      <c r="A183" s="1302" t="s">
        <v>178</v>
      </c>
      <c r="B183" s="1303"/>
      <c r="C183" s="47">
        <f>SUM(D183+E183)</f>
        <v>0</v>
      </c>
      <c r="D183" s="103">
        <f t="shared" ref="D183:E185" si="26">SUM(F183+H183+J183+L183+N183+P183)</f>
        <v>0</v>
      </c>
      <c r="E183" s="181">
        <f t="shared" si="26"/>
        <v>0</v>
      </c>
      <c r="F183" s="52"/>
      <c r="G183" s="51"/>
      <c r="H183" s="52"/>
      <c r="I183" s="51"/>
      <c r="J183" s="52"/>
      <c r="K183" s="51"/>
      <c r="L183" s="52"/>
      <c r="M183" s="51"/>
      <c r="N183" s="52"/>
      <c r="O183" s="51"/>
      <c r="P183" s="52"/>
      <c r="Q183" s="51"/>
    </row>
    <row r="184" spans="1:130" ht="16.149999999999999" customHeight="1" x14ac:dyDescent="0.25">
      <c r="A184" s="1304" t="s">
        <v>179</v>
      </c>
      <c r="B184" s="1305"/>
      <c r="C184" s="110">
        <f>SUM(D184+E184)</f>
        <v>0</v>
      </c>
      <c r="D184" s="111">
        <f t="shared" si="26"/>
        <v>0</v>
      </c>
      <c r="E184" s="432">
        <f t="shared" si="26"/>
        <v>0</v>
      </c>
      <c r="F184" s="187"/>
      <c r="G184" s="105"/>
      <c r="H184" s="187"/>
      <c r="I184" s="105"/>
      <c r="J184" s="187"/>
      <c r="K184" s="105"/>
      <c r="L184" s="187"/>
      <c r="M184" s="105"/>
      <c r="N184" s="187"/>
      <c r="O184" s="105"/>
      <c r="P184" s="187"/>
      <c r="Q184" s="105"/>
    </row>
    <row r="185" spans="1:130" ht="16.149999999999999" customHeight="1" x14ac:dyDescent="0.25">
      <c r="A185" s="1285" t="s">
        <v>180</v>
      </c>
      <c r="B185" s="1286"/>
      <c r="C185" s="54">
        <f>SUM(D185+E185)</f>
        <v>0</v>
      </c>
      <c r="D185" s="114">
        <f t="shared" si="26"/>
        <v>0</v>
      </c>
      <c r="E185" s="201">
        <f t="shared" si="26"/>
        <v>0</v>
      </c>
      <c r="F185" s="262">
        <f t="shared" ref="F185:Q185" si="27">SUM(F183:F184)</f>
        <v>0</v>
      </c>
      <c r="G185" s="325">
        <f t="shared" si="27"/>
        <v>0</v>
      </c>
      <c r="H185" s="262">
        <f t="shared" si="27"/>
        <v>0</v>
      </c>
      <c r="I185" s="325">
        <f t="shared" si="27"/>
        <v>0</v>
      </c>
      <c r="J185" s="262">
        <f t="shared" si="27"/>
        <v>0</v>
      </c>
      <c r="K185" s="325">
        <f t="shared" si="27"/>
        <v>0</v>
      </c>
      <c r="L185" s="262">
        <f t="shared" si="27"/>
        <v>0</v>
      </c>
      <c r="M185" s="325">
        <f t="shared" si="27"/>
        <v>0</v>
      </c>
      <c r="N185" s="262">
        <f t="shared" si="27"/>
        <v>0</v>
      </c>
      <c r="O185" s="325">
        <f t="shared" si="27"/>
        <v>0</v>
      </c>
      <c r="P185" s="262">
        <f t="shared" si="27"/>
        <v>0</v>
      </c>
      <c r="Q185" s="325">
        <f t="shared" si="27"/>
        <v>0</v>
      </c>
    </row>
    <row r="186" spans="1:130" ht="31.15" customHeight="1" x14ac:dyDescent="0.25">
      <c r="A186" s="429" t="s">
        <v>181</v>
      </c>
      <c r="B186" s="429"/>
      <c r="C186" s="429"/>
      <c r="D186" s="429"/>
      <c r="E186" s="429"/>
      <c r="F186" s="429"/>
      <c r="G186" s="429"/>
      <c r="H186" s="429"/>
      <c r="I186" s="17"/>
      <c r="J186" s="17"/>
      <c r="K186" s="17"/>
      <c r="L186" s="17"/>
      <c r="M186" s="17"/>
      <c r="N186" s="17"/>
      <c r="O186" s="17"/>
      <c r="P186" s="17"/>
      <c r="Q186" s="1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149999999999999" customHeight="1" x14ac:dyDescent="0.25">
      <c r="A187" s="1480" t="s">
        <v>182</v>
      </c>
      <c r="B187" s="1481"/>
      <c r="C187" s="1482" t="s">
        <v>59</v>
      </c>
      <c r="D187" s="1483"/>
      <c r="E187" s="1484"/>
      <c r="F187" s="1485" t="s">
        <v>28</v>
      </c>
      <c r="G187" s="1486"/>
      <c r="H187" s="1486"/>
      <c r="I187" s="1486"/>
      <c r="J187" s="1486"/>
      <c r="K187" s="1486"/>
      <c r="L187" s="1486"/>
      <c r="M187" s="1486"/>
      <c r="N187" s="1486"/>
      <c r="O187" s="1486"/>
      <c r="P187" s="1486"/>
      <c r="Q187" s="1486"/>
      <c r="R187" s="1486"/>
      <c r="S187" s="1487"/>
    </row>
    <row r="188" spans="1:130" ht="16.149999999999999" customHeight="1" x14ac:dyDescent="0.25">
      <c r="A188" s="1308"/>
      <c r="B188" s="1309"/>
      <c r="C188" s="1315"/>
      <c r="D188" s="1316"/>
      <c r="E188" s="1317"/>
      <c r="F188" s="1443" t="s">
        <v>183</v>
      </c>
      <c r="G188" s="1446"/>
      <c r="H188" s="1310" t="s">
        <v>184</v>
      </c>
      <c r="I188" s="1311"/>
      <c r="J188" s="1310" t="s">
        <v>185</v>
      </c>
      <c r="K188" s="1311"/>
      <c r="L188" s="1310" t="s">
        <v>186</v>
      </c>
      <c r="M188" s="1311"/>
      <c r="N188" s="1310" t="s">
        <v>187</v>
      </c>
      <c r="O188" s="1311"/>
      <c r="P188" s="1310" t="s">
        <v>188</v>
      </c>
      <c r="Q188" s="1311"/>
      <c r="R188" s="1310" t="s">
        <v>189</v>
      </c>
      <c r="S188" s="1311"/>
    </row>
    <row r="189" spans="1:130" ht="16.149999999999999" customHeight="1" x14ac:dyDescent="0.25">
      <c r="A189" s="1310"/>
      <c r="B189" s="1311"/>
      <c r="C189" s="717" t="s">
        <v>190</v>
      </c>
      <c r="D189" s="718" t="s">
        <v>18</v>
      </c>
      <c r="E189" s="719" t="s">
        <v>19</v>
      </c>
      <c r="F189" s="436" t="s">
        <v>18</v>
      </c>
      <c r="G189" s="437" t="s">
        <v>19</v>
      </c>
      <c r="H189" s="436" t="s">
        <v>18</v>
      </c>
      <c r="I189" s="437" t="s">
        <v>19</v>
      </c>
      <c r="J189" s="436" t="s">
        <v>18</v>
      </c>
      <c r="K189" s="437" t="s">
        <v>19</v>
      </c>
      <c r="L189" s="436" t="s">
        <v>18</v>
      </c>
      <c r="M189" s="437" t="s">
        <v>19</v>
      </c>
      <c r="N189" s="436" t="s">
        <v>18</v>
      </c>
      <c r="O189" s="437" t="s">
        <v>19</v>
      </c>
      <c r="P189" s="436" t="s">
        <v>18</v>
      </c>
      <c r="Q189" s="437" t="s">
        <v>19</v>
      </c>
      <c r="R189" s="436" t="s">
        <v>18</v>
      </c>
      <c r="S189" s="437" t="s">
        <v>19</v>
      </c>
    </row>
    <row r="190" spans="1:130" ht="16.149999999999999" customHeight="1" x14ac:dyDescent="0.25">
      <c r="A190" s="1488" t="s">
        <v>191</v>
      </c>
      <c r="B190" s="438" t="s">
        <v>114</v>
      </c>
      <c r="C190" s="439">
        <f>SUM(D190+E190)</f>
        <v>0</v>
      </c>
      <c r="D190" s="440">
        <f>SUM(F190+H190+J190+L190+N190+P190+R190)</f>
        <v>0</v>
      </c>
      <c r="E190" s="441">
        <f>SUM(G190+I190+K190+M190+O190+Q190+S190)</f>
        <v>0</v>
      </c>
      <c r="F190" s="442"/>
      <c r="G190" s="443"/>
      <c r="H190" s="442"/>
      <c r="I190" s="443"/>
      <c r="J190" s="442"/>
      <c r="K190" s="443"/>
      <c r="L190" s="442"/>
      <c r="M190" s="443"/>
      <c r="N190" s="442"/>
      <c r="O190" s="443"/>
      <c r="P190" s="442"/>
      <c r="Q190" s="444"/>
      <c r="R190" s="442"/>
      <c r="S190" s="444"/>
    </row>
    <row r="191" spans="1:130" ht="16.149999999999999" customHeight="1" x14ac:dyDescent="0.25">
      <c r="A191" s="1322"/>
      <c r="B191" s="445" t="s">
        <v>192</v>
      </c>
      <c r="C191" s="446">
        <f>SUM(D191+E191)</f>
        <v>0</v>
      </c>
      <c r="D191" s="447">
        <f>SUM(F191+H191+J191+L191+N191+P191+R191)</f>
        <v>0</v>
      </c>
      <c r="E191" s="448">
        <f>SUM(G191+I191+K191+M191+O191+Q191+S191)</f>
        <v>0</v>
      </c>
      <c r="F191" s="449"/>
      <c r="G191" s="450"/>
      <c r="H191" s="449"/>
      <c r="I191" s="450"/>
      <c r="J191" s="449"/>
      <c r="K191" s="450"/>
      <c r="L191" s="449"/>
      <c r="M191" s="450"/>
      <c r="N191" s="449"/>
      <c r="O191" s="450"/>
      <c r="P191" s="449"/>
      <c r="Q191" s="451"/>
      <c r="R191" s="449"/>
      <c r="S191" s="451"/>
    </row>
    <row r="192" spans="1:130" ht="16.149999999999999" customHeight="1" x14ac:dyDescent="0.25">
      <c r="A192" s="1323" t="s">
        <v>193</v>
      </c>
      <c r="B192" s="1324"/>
      <c r="C192" s="452">
        <f>SUM(C190+C191)</f>
        <v>0</v>
      </c>
      <c r="D192" s="453">
        <f>SUM(D190+D191)</f>
        <v>0</v>
      </c>
      <c r="E192" s="720">
        <f>SUM(E190+E191)</f>
        <v>0</v>
      </c>
      <c r="F192" s="452">
        <f>SUM(F190+F191)</f>
        <v>0</v>
      </c>
      <c r="G192" s="455">
        <f t="shared" ref="G192:Q192" si="28">SUM(G190+G191)</f>
        <v>0</v>
      </c>
      <c r="H192" s="452">
        <f t="shared" si="28"/>
        <v>0</v>
      </c>
      <c r="I192" s="455">
        <f t="shared" si="28"/>
        <v>0</v>
      </c>
      <c r="J192" s="452">
        <f t="shared" si="28"/>
        <v>0</v>
      </c>
      <c r="K192" s="455">
        <f t="shared" si="28"/>
        <v>0</v>
      </c>
      <c r="L192" s="452">
        <f t="shared" si="28"/>
        <v>0</v>
      </c>
      <c r="M192" s="455">
        <f t="shared" si="28"/>
        <v>0</v>
      </c>
      <c r="N192" s="452">
        <f t="shared" si="28"/>
        <v>0</v>
      </c>
      <c r="O192" s="455">
        <f t="shared" si="28"/>
        <v>0</v>
      </c>
      <c r="P192" s="452">
        <f t="shared" si="28"/>
        <v>0</v>
      </c>
      <c r="Q192" s="455">
        <f t="shared" si="28"/>
        <v>0</v>
      </c>
      <c r="R192" s="452">
        <f>SUM(R190+R191)</f>
        <v>0</v>
      </c>
      <c r="S192" s="455">
        <f>SUM(S190+S191)</f>
        <v>0</v>
      </c>
    </row>
    <row r="193" spans="1:130" ht="24" customHeight="1" x14ac:dyDescent="0.25">
      <c r="A193" s="429" t="s">
        <v>194</v>
      </c>
      <c r="B193" s="429"/>
      <c r="C193" s="429"/>
      <c r="D193" s="429"/>
      <c r="E193" s="429"/>
      <c r="F193" s="429"/>
      <c r="I193" s="369"/>
      <c r="J193" s="369"/>
      <c r="K193" s="369"/>
      <c r="L193" s="369"/>
      <c r="M193" s="369"/>
      <c r="N193" s="369"/>
      <c r="O193" s="369"/>
      <c r="P193" s="369"/>
      <c r="Q193" s="369"/>
    </row>
    <row r="194" spans="1:130" x14ac:dyDescent="0.25">
      <c r="A194" s="1489" t="s">
        <v>195</v>
      </c>
      <c r="B194" s="1490"/>
      <c r="C194" s="1491" t="s">
        <v>59</v>
      </c>
      <c r="D194" s="1492"/>
      <c r="E194" s="1493"/>
      <c r="F194" s="1494" t="s">
        <v>28</v>
      </c>
      <c r="G194" s="1495"/>
      <c r="H194" s="1495"/>
      <c r="I194" s="1495"/>
      <c r="J194" s="1495"/>
      <c r="K194" s="1495"/>
      <c r="L194" s="1495"/>
      <c r="M194" s="1495"/>
      <c r="N194" s="1495"/>
      <c r="O194" s="1496"/>
      <c r="P194" s="1489" t="s">
        <v>196</v>
      </c>
      <c r="Q194" s="1490"/>
      <c r="R194" s="1497" t="s">
        <v>197</v>
      </c>
      <c r="S194" s="1490"/>
      <c r="T194" s="1494" t="s">
        <v>198</v>
      </c>
      <c r="U194" s="1495"/>
      <c r="V194" s="1495"/>
      <c r="W194" s="1496"/>
    </row>
    <row r="195" spans="1:130" ht="15.75" customHeight="1" x14ac:dyDescent="0.25">
      <c r="A195" s="1327"/>
      <c r="B195" s="1328"/>
      <c r="C195" s="1334"/>
      <c r="D195" s="1335"/>
      <c r="E195" s="1336"/>
      <c r="F195" s="1350" t="s">
        <v>30</v>
      </c>
      <c r="G195" s="1350"/>
      <c r="H195" s="1350" t="s">
        <v>31</v>
      </c>
      <c r="I195" s="1350"/>
      <c r="J195" s="1350" t="s">
        <v>119</v>
      </c>
      <c r="K195" s="1350"/>
      <c r="L195" s="1350" t="s">
        <v>199</v>
      </c>
      <c r="M195" s="1350"/>
      <c r="N195" s="1350" t="s">
        <v>200</v>
      </c>
      <c r="O195" s="1350"/>
      <c r="P195" s="1329"/>
      <c r="Q195" s="1330"/>
      <c r="R195" s="1341"/>
      <c r="S195" s="1330"/>
      <c r="T195" s="1500" t="s">
        <v>201</v>
      </c>
      <c r="U195" s="1501" t="s">
        <v>202</v>
      </c>
      <c r="V195" s="1500" t="s">
        <v>203</v>
      </c>
      <c r="W195" s="1500" t="s">
        <v>204</v>
      </c>
    </row>
    <row r="196" spans="1:130" s="462" customFormat="1" ht="30.75" customHeight="1" x14ac:dyDescent="0.25">
      <c r="A196" s="1329"/>
      <c r="B196" s="1330"/>
      <c r="C196" s="721" t="s">
        <v>190</v>
      </c>
      <c r="D196" s="722" t="s">
        <v>18</v>
      </c>
      <c r="E196" s="723" t="s">
        <v>19</v>
      </c>
      <c r="F196" s="459" t="s">
        <v>18</v>
      </c>
      <c r="G196" s="460" t="s">
        <v>19</v>
      </c>
      <c r="H196" s="459" t="s">
        <v>18</v>
      </c>
      <c r="I196" s="460" t="s">
        <v>19</v>
      </c>
      <c r="J196" s="459" t="s">
        <v>18</v>
      </c>
      <c r="K196" s="460" t="s">
        <v>19</v>
      </c>
      <c r="L196" s="459" t="s">
        <v>18</v>
      </c>
      <c r="M196" s="460" t="s">
        <v>19</v>
      </c>
      <c r="N196" s="459" t="s">
        <v>18</v>
      </c>
      <c r="O196" s="460" t="s">
        <v>19</v>
      </c>
      <c r="P196" s="459" t="s">
        <v>18</v>
      </c>
      <c r="Q196" s="460" t="s">
        <v>19</v>
      </c>
      <c r="R196" s="724" t="s">
        <v>18</v>
      </c>
      <c r="S196" s="460" t="s">
        <v>19</v>
      </c>
      <c r="T196" s="1352"/>
      <c r="U196" s="1354"/>
      <c r="V196" s="1352"/>
      <c r="W196" s="135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</row>
    <row r="197" spans="1:130" ht="21.75" customHeight="1" x14ac:dyDescent="0.25">
      <c r="A197" s="1498" t="s">
        <v>205</v>
      </c>
      <c r="B197" s="1499"/>
      <c r="C197" s="463">
        <f>SUM(D197+E197)</f>
        <v>0</v>
      </c>
      <c r="D197" s="464">
        <f>SUM(F197+H197+J197+L197+N197)</f>
        <v>0</v>
      </c>
      <c r="E197" s="725">
        <f>SUM(G197+I197+K197+M197+O197)</f>
        <v>0</v>
      </c>
      <c r="F197" s="466"/>
      <c r="G197" s="726"/>
      <c r="H197" s="466"/>
      <c r="I197" s="726"/>
      <c r="J197" s="466"/>
      <c r="K197" s="726"/>
      <c r="L197" s="466"/>
      <c r="M197" s="726"/>
      <c r="N197" s="466"/>
      <c r="O197" s="726"/>
      <c r="P197" s="466"/>
      <c r="Q197" s="727"/>
      <c r="R197" s="726"/>
      <c r="S197" s="727"/>
      <c r="T197" s="469"/>
      <c r="U197" s="727"/>
      <c r="V197" s="469"/>
      <c r="W197" s="469"/>
      <c r="X197" s="93"/>
      <c r="CG197" s="10">
        <v>0</v>
      </c>
      <c r="CH197" s="10">
        <v>0</v>
      </c>
      <c r="CI197" s="10">
        <v>0</v>
      </c>
      <c r="CJ197" s="10">
        <v>0</v>
      </c>
      <c r="CK197" s="10">
        <v>0</v>
      </c>
    </row>
    <row r="198" spans="1:130" ht="28.5" customHeight="1" x14ac:dyDescent="0.25">
      <c r="A198" s="429" t="s">
        <v>206</v>
      </c>
      <c r="B198" s="429"/>
      <c r="C198" s="429"/>
    </row>
    <row r="199" spans="1:130" x14ac:dyDescent="0.25">
      <c r="A199" s="1489" t="s">
        <v>195</v>
      </c>
      <c r="B199" s="1490"/>
      <c r="C199" s="1471" t="s">
        <v>32</v>
      </c>
      <c r="D199" s="1473"/>
    </row>
    <row r="200" spans="1:130" ht="23.25" customHeight="1" x14ac:dyDescent="0.25">
      <c r="A200" s="1329"/>
      <c r="B200" s="1330"/>
      <c r="C200" s="459" t="s">
        <v>18</v>
      </c>
      <c r="D200" s="460" t="s">
        <v>19</v>
      </c>
    </row>
    <row r="201" spans="1:130" ht="22.5" customHeight="1" x14ac:dyDescent="0.25">
      <c r="A201" s="1346" t="s">
        <v>207</v>
      </c>
      <c r="B201" s="1347"/>
      <c r="C201" s="470"/>
      <c r="D201" s="471"/>
    </row>
    <row r="202" spans="1:130" ht="24" customHeight="1" x14ac:dyDescent="0.25">
      <c r="A202" s="1348" t="s">
        <v>208</v>
      </c>
      <c r="B202" s="1349"/>
      <c r="C202" s="472"/>
      <c r="D202" s="473"/>
    </row>
    <row r="203" spans="1:130" ht="27.75" customHeight="1" x14ac:dyDescent="0.25">
      <c r="A203" s="1348" t="s">
        <v>209</v>
      </c>
      <c r="B203" s="1349"/>
      <c r="C203" s="472"/>
      <c r="D203" s="473"/>
    </row>
    <row r="204" spans="1:130" ht="27.75" customHeight="1" x14ac:dyDescent="0.25">
      <c r="A204" s="1342" t="s">
        <v>210</v>
      </c>
      <c r="B204" s="1343"/>
      <c r="C204" s="474"/>
      <c r="D204" s="475"/>
    </row>
    <row r="250" spans="1:130" s="476" customFormat="1" hidden="1" x14ac:dyDescent="0.25">
      <c r="A250" s="476">
        <f>SUM(F12:Y14,F20:R38,F43:Q46,F52:I54,F59:O63,C69:C72,C75:E75,C78:E81,F86:I90,F96:Q103,F108:AA137,F139:AA148,F154:AM159,F164:O169,F174:Q176,F183:Q184,F190:S191,F197:W197,C201:D204)</f>
        <v>127</v>
      </c>
      <c r="B250" s="476">
        <f>SUM(DF13:DY13,CG20:CN204)</f>
        <v>0</v>
      </c>
      <c r="BA250" s="477"/>
      <c r="BB250" s="477"/>
      <c r="BC250" s="477"/>
      <c r="BD250" s="477"/>
      <c r="BE250" s="477"/>
      <c r="BF250" s="477"/>
      <c r="BG250" s="477"/>
      <c r="BH250" s="477"/>
      <c r="BI250" s="477"/>
      <c r="BJ250" s="477"/>
      <c r="BK250" s="477"/>
      <c r="BL250" s="477"/>
      <c r="BM250" s="477"/>
      <c r="BN250" s="477"/>
      <c r="BO250" s="477"/>
      <c r="BP250" s="477"/>
      <c r="BQ250" s="477"/>
      <c r="BR250" s="477"/>
      <c r="BS250" s="477"/>
      <c r="BT250" s="477"/>
      <c r="BU250" s="477"/>
      <c r="BV250" s="477"/>
      <c r="BW250" s="477"/>
      <c r="BX250" s="477"/>
      <c r="BY250" s="477"/>
      <c r="BZ250" s="477"/>
      <c r="CA250" s="477"/>
      <c r="CB250" s="477"/>
      <c r="CC250" s="477"/>
      <c r="CD250" s="477"/>
      <c r="CE250" s="477"/>
      <c r="CF250" s="477"/>
      <c r="CG250" s="477"/>
      <c r="CH250" s="477"/>
      <c r="CI250" s="477"/>
      <c r="CJ250" s="477"/>
      <c r="CK250" s="477"/>
      <c r="CL250" s="477"/>
      <c r="CM250" s="477"/>
      <c r="CN250" s="477"/>
      <c r="CO250" s="477"/>
      <c r="CP250" s="477"/>
      <c r="CQ250" s="477"/>
      <c r="CR250" s="477"/>
      <c r="CS250" s="477"/>
      <c r="CT250" s="477"/>
      <c r="CU250" s="477"/>
      <c r="CV250" s="477"/>
      <c r="CW250" s="477"/>
      <c r="CX250" s="477"/>
      <c r="CY250" s="477"/>
      <c r="CZ250" s="477"/>
      <c r="DA250" s="477"/>
      <c r="DB250" s="477"/>
      <c r="DC250" s="477"/>
      <c r="DD250" s="477"/>
      <c r="DE250" s="477"/>
      <c r="DF250" s="477"/>
      <c r="DG250" s="477"/>
      <c r="DH250" s="477"/>
      <c r="DI250" s="477"/>
      <c r="DJ250" s="477"/>
      <c r="DK250" s="477"/>
      <c r="DL250" s="477"/>
      <c r="DM250" s="477"/>
      <c r="DN250" s="477"/>
      <c r="DO250" s="477"/>
      <c r="DP250" s="477"/>
      <c r="DQ250" s="477"/>
      <c r="DR250" s="477"/>
      <c r="DS250" s="477"/>
      <c r="DT250" s="477"/>
      <c r="DU250" s="477"/>
      <c r="DV250" s="477"/>
      <c r="DW250" s="477"/>
      <c r="DX250" s="477"/>
      <c r="DY250" s="477"/>
      <c r="DZ250" s="477"/>
    </row>
  </sheetData>
  <mergeCells count="224">
    <mergeCell ref="T194:W194"/>
    <mergeCell ref="F195:G195"/>
    <mergeCell ref="H195:I195"/>
    <mergeCell ref="J195:K195"/>
    <mergeCell ref="L195:M195"/>
    <mergeCell ref="N195:O195"/>
    <mergeCell ref="T195:T196"/>
    <mergeCell ref="U195:U196"/>
    <mergeCell ref="V195:V196"/>
    <mergeCell ref="W195:W196"/>
    <mergeCell ref="A190:A191"/>
    <mergeCell ref="A192:B192"/>
    <mergeCell ref="A194:B196"/>
    <mergeCell ref="C194:E195"/>
    <mergeCell ref="F194:O194"/>
    <mergeCell ref="P194:Q195"/>
    <mergeCell ref="R194:S195"/>
    <mergeCell ref="A204:B204"/>
    <mergeCell ref="A197:B197"/>
    <mergeCell ref="A199:B200"/>
    <mergeCell ref="C199:D199"/>
    <mergeCell ref="A201:B201"/>
    <mergeCell ref="A202:B202"/>
    <mergeCell ref="A203:B203"/>
    <mergeCell ref="A183:B183"/>
    <mergeCell ref="A184:B184"/>
    <mergeCell ref="A185:B185"/>
    <mergeCell ref="A187:B189"/>
    <mergeCell ref="C187:E188"/>
    <mergeCell ref="F187:S187"/>
    <mergeCell ref="F188:G188"/>
    <mergeCell ref="H188:I188"/>
    <mergeCell ref="J188:K188"/>
    <mergeCell ref="L188:M188"/>
    <mergeCell ref="N188:O188"/>
    <mergeCell ref="P188:Q188"/>
    <mergeCell ref="R188:S188"/>
    <mergeCell ref="A180:B182"/>
    <mergeCell ref="C180:E181"/>
    <mergeCell ref="F180:Q180"/>
    <mergeCell ref="F181:G181"/>
    <mergeCell ref="H181:I181"/>
    <mergeCell ref="J181:K181"/>
    <mergeCell ref="L181:M181"/>
    <mergeCell ref="N181:O181"/>
    <mergeCell ref="P181:Q181"/>
    <mergeCell ref="N172:O172"/>
    <mergeCell ref="P172:Q172"/>
    <mergeCell ref="A174:B174"/>
    <mergeCell ref="A175:B175"/>
    <mergeCell ref="A176:B176"/>
    <mergeCell ref="A177:B177"/>
    <mergeCell ref="A164:A166"/>
    <mergeCell ref="A167:A169"/>
    <mergeCell ref="A170:O170"/>
    <mergeCell ref="A171:B173"/>
    <mergeCell ref="C171:E172"/>
    <mergeCell ref="F171:Q171"/>
    <mergeCell ref="F172:G172"/>
    <mergeCell ref="H172:I172"/>
    <mergeCell ref="J172:K172"/>
    <mergeCell ref="L172:M172"/>
    <mergeCell ref="A154:A156"/>
    <mergeCell ref="R152:S152"/>
    <mergeCell ref="T152:U152"/>
    <mergeCell ref="V152:W152"/>
    <mergeCell ref="X152:Y152"/>
    <mergeCell ref="Z152:AA152"/>
    <mergeCell ref="AB152:AC152"/>
    <mergeCell ref="A157:A159"/>
    <mergeCell ref="A161:A163"/>
    <mergeCell ref="B161:B163"/>
    <mergeCell ref="C161:E162"/>
    <mergeCell ref="F161:O161"/>
    <mergeCell ref="F162:G162"/>
    <mergeCell ref="H162:I162"/>
    <mergeCell ref="J162:K162"/>
    <mergeCell ref="L162:M162"/>
    <mergeCell ref="N162:O162"/>
    <mergeCell ref="A149:B149"/>
    <mergeCell ref="A151:B153"/>
    <mergeCell ref="C151:E152"/>
    <mergeCell ref="F151:AM151"/>
    <mergeCell ref="F152:G152"/>
    <mergeCell ref="H152:I152"/>
    <mergeCell ref="J152:K152"/>
    <mergeCell ref="L152:M152"/>
    <mergeCell ref="N152:O152"/>
    <mergeCell ref="P152:Q152"/>
    <mergeCell ref="AD152:AE152"/>
    <mergeCell ref="AF152:AG152"/>
    <mergeCell ref="AH152:AI152"/>
    <mergeCell ref="AJ152:AK152"/>
    <mergeCell ref="AL152:AM152"/>
    <mergeCell ref="A123:A127"/>
    <mergeCell ref="A128:A132"/>
    <mergeCell ref="A133:A137"/>
    <mergeCell ref="A138:B138"/>
    <mergeCell ref="A139:A143"/>
    <mergeCell ref="A144:A148"/>
    <mergeCell ref="V106:W106"/>
    <mergeCell ref="X106:Y106"/>
    <mergeCell ref="Z106:AA106"/>
    <mergeCell ref="A108:A112"/>
    <mergeCell ref="A113:A117"/>
    <mergeCell ref="A118:A122"/>
    <mergeCell ref="C105:E106"/>
    <mergeCell ref="F105:AA105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A98:B98"/>
    <mergeCell ref="A99:B99"/>
    <mergeCell ref="A100:B100"/>
    <mergeCell ref="A101:A103"/>
    <mergeCell ref="A105:A107"/>
    <mergeCell ref="B105:B107"/>
    <mergeCell ref="J94:K94"/>
    <mergeCell ref="L94:M94"/>
    <mergeCell ref="N94:O94"/>
    <mergeCell ref="P94:Q94"/>
    <mergeCell ref="A96:B96"/>
    <mergeCell ref="A97:B97"/>
    <mergeCell ref="A88:B88"/>
    <mergeCell ref="A89:B89"/>
    <mergeCell ref="A90:B90"/>
    <mergeCell ref="A91:P91"/>
    <mergeCell ref="A92:Q92"/>
    <mergeCell ref="A93:B95"/>
    <mergeCell ref="C93:E94"/>
    <mergeCell ref="F93:Q93"/>
    <mergeCell ref="F94:G94"/>
    <mergeCell ref="H94:I94"/>
    <mergeCell ref="C83:E83"/>
    <mergeCell ref="F83:G83"/>
    <mergeCell ref="H83:I83"/>
    <mergeCell ref="A85:B85"/>
    <mergeCell ref="A86:B86"/>
    <mergeCell ref="A87:B87"/>
    <mergeCell ref="A74:B74"/>
    <mergeCell ref="A75:B75"/>
    <mergeCell ref="A77:B77"/>
    <mergeCell ref="A78:A79"/>
    <mergeCell ref="A80:A81"/>
    <mergeCell ref="A83:B84"/>
    <mergeCell ref="C66:C67"/>
    <mergeCell ref="A68:B68"/>
    <mergeCell ref="A69:B69"/>
    <mergeCell ref="A70:B70"/>
    <mergeCell ref="A71:B71"/>
    <mergeCell ref="A72:B72"/>
    <mergeCell ref="A59:B59"/>
    <mergeCell ref="A60:B60"/>
    <mergeCell ref="A61:B61"/>
    <mergeCell ref="A62:B62"/>
    <mergeCell ref="A63:B63"/>
    <mergeCell ref="A66:B67"/>
    <mergeCell ref="A54:B54"/>
    <mergeCell ref="A56:B58"/>
    <mergeCell ref="C56:E57"/>
    <mergeCell ref="F56:O56"/>
    <mergeCell ref="F57:G57"/>
    <mergeCell ref="H57:I57"/>
    <mergeCell ref="J57:K57"/>
    <mergeCell ref="L57:M57"/>
    <mergeCell ref="N57:O57"/>
    <mergeCell ref="F48:I48"/>
    <mergeCell ref="F49:G49"/>
    <mergeCell ref="H49:I49"/>
    <mergeCell ref="A51:B51"/>
    <mergeCell ref="A52:B52"/>
    <mergeCell ref="A53:B53"/>
    <mergeCell ref="A43:B43"/>
    <mergeCell ref="A44:B44"/>
    <mergeCell ref="A45:B45"/>
    <mergeCell ref="A46:B46"/>
    <mergeCell ref="A48:B50"/>
    <mergeCell ref="C48:E49"/>
    <mergeCell ref="A40:B42"/>
    <mergeCell ref="C40:E41"/>
    <mergeCell ref="F40:Q40"/>
    <mergeCell ref="F41:G41"/>
    <mergeCell ref="H41:I41"/>
    <mergeCell ref="J41:K41"/>
    <mergeCell ref="L41:M41"/>
    <mergeCell ref="N41:O41"/>
    <mergeCell ref="P41:Q41"/>
    <mergeCell ref="A20:B20"/>
    <mergeCell ref="A21:A24"/>
    <mergeCell ref="A25:A33"/>
    <mergeCell ref="A34:A35"/>
    <mergeCell ref="A36:A38"/>
    <mergeCell ref="A17:A19"/>
    <mergeCell ref="B17:B19"/>
    <mergeCell ref="C17:E18"/>
    <mergeCell ref="F17:Q17"/>
    <mergeCell ref="R17:R19"/>
    <mergeCell ref="F18:G18"/>
    <mergeCell ref="H18:I18"/>
    <mergeCell ref="J18:K18"/>
    <mergeCell ref="L18:M18"/>
    <mergeCell ref="N18:O18"/>
    <mergeCell ref="R10:S10"/>
    <mergeCell ref="T10:U10"/>
    <mergeCell ref="V10:W10"/>
    <mergeCell ref="P18:Q18"/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</mergeCells>
  <dataValidations count="1">
    <dataValidation type="whole" operator="greaterThanOrEqual" allowBlank="1" showInputMessage="1" showErrorMessage="1" error="Valor no Permitido" sqref="F12:Y14 F20:R38 F43:Q46 F52:I54 F59:O63 C69:C72 C75:E75 C78:E81 F86:I90 F96:Q103 F108:AA137 F139:AA148 F154:AM159 F164:O169 F174:Q176 F183:Q184 F190:S191 F197:W197 C201:D204" xr:uid="{86CB3F3E-D294-40C7-993C-4D13A337BDDF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554C-AB51-45A8-9D36-E150E93AE19B}">
  <dimension ref="A1:DZ250"/>
  <sheetViews>
    <sheetView workbookViewId="0">
      <selection activeCell="C12" sqref="C12"/>
    </sheetView>
  </sheetViews>
  <sheetFormatPr baseColWidth="10" defaultColWidth="11.42578125" defaultRowHeight="15" x14ac:dyDescent="0.25"/>
  <cols>
    <col min="1" max="1" width="33.28515625" style="12" customWidth="1"/>
    <col min="2" max="2" width="30.7109375" style="12" customWidth="1"/>
    <col min="3" max="3" width="18.85546875" style="12" customWidth="1"/>
    <col min="4" max="4" width="17.28515625" style="12" customWidth="1"/>
    <col min="5" max="5" width="18.42578125" style="12" customWidth="1"/>
    <col min="6" max="6" width="16.140625" style="12" customWidth="1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/>
    <col min="76" max="78" width="16" style="9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6384" width="11.42578125" style="12"/>
  </cols>
  <sheetData>
    <row r="1" spans="1:130" s="2" customFormat="1" ht="16.149999999999999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149999999999999" customHeight="1" x14ac:dyDescent="0.15">
      <c r="A2" s="1" t="str">
        <f>CONCATENATE("COMUNA: ",[5]NOMBRE!B2," - ","( ",[5]NOMBRE!C2,[5]NOMBRE!D2,[5]NOMBRE!E2,[5]NOMBRE!F2,[5]NOMBRE!G2,"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149999999999999" customHeight="1" x14ac:dyDescent="0.1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149999999999999" customHeight="1" x14ac:dyDescent="0.15">
      <c r="A4" s="1" t="str">
        <f>CONCATENATE("MES: ",[5]NOMBRE!B6," - ","( ",[5]NOMBRE!C6,[5]NOMBRE!D6," )")</f>
        <v>MES: ABRIL - ( 04 )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149999999999999" customHeight="1" x14ac:dyDescent="0.15">
      <c r="A5" s="1" t="str">
        <f>CONCATENATE("AÑO: ",[5]NOMBRE!B7)</f>
        <v>AÑO: 2019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1186" t="s">
        <v>1</v>
      </c>
      <c r="B6" s="1186"/>
      <c r="C6" s="1186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  <c r="T6" s="1186"/>
      <c r="U6" s="1186"/>
      <c r="V6" s="1186"/>
      <c r="W6" s="1186"/>
      <c r="X6" s="1186"/>
      <c r="Y6" s="1187"/>
      <c r="Z6" s="7"/>
      <c r="AA6" s="7"/>
    </row>
    <row r="7" spans="1:130" ht="31.1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17"/>
      <c r="S7" s="17"/>
      <c r="T7" s="17"/>
      <c r="U7" s="17"/>
      <c r="V7" s="17"/>
      <c r="W7" s="17"/>
      <c r="X7" s="17"/>
      <c r="Y7" s="1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15" customHeight="1" x14ac:dyDescent="0.25">
      <c r="A8" s="18" t="s">
        <v>3</v>
      </c>
      <c r="B8" s="19"/>
      <c r="C8" s="19"/>
      <c r="D8" s="19"/>
      <c r="E8" s="19"/>
      <c r="F8" s="20"/>
      <c r="G8" s="21"/>
      <c r="H8" s="22"/>
      <c r="I8" s="23"/>
      <c r="J8" s="21"/>
      <c r="K8" s="743"/>
      <c r="L8" s="21"/>
      <c r="M8" s="22"/>
      <c r="N8" s="23"/>
      <c r="O8" s="23"/>
      <c r="P8" s="25"/>
      <c r="Q8" s="21"/>
      <c r="R8" s="22"/>
      <c r="S8" s="22"/>
      <c r="T8" s="22"/>
      <c r="U8" s="22"/>
      <c r="V8" s="22"/>
      <c r="W8" s="22"/>
      <c r="X8" s="22"/>
      <c r="Y8" s="23"/>
      <c r="Z8" s="26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149999999999999" customHeight="1" x14ac:dyDescent="0.25">
      <c r="A9" s="1183" t="s">
        <v>4</v>
      </c>
      <c r="B9" s="1183"/>
      <c r="C9" s="1458" t="s">
        <v>5</v>
      </c>
      <c r="D9" s="1460"/>
      <c r="E9" s="1459"/>
      <c r="F9" s="1360" t="s">
        <v>6</v>
      </c>
      <c r="G9" s="1361"/>
      <c r="H9" s="1361"/>
      <c r="I9" s="1361"/>
      <c r="J9" s="1361"/>
      <c r="K9" s="1361"/>
      <c r="L9" s="1361"/>
      <c r="M9" s="1361"/>
      <c r="N9" s="1361"/>
      <c r="O9" s="1361"/>
      <c r="P9" s="1361"/>
      <c r="Q9" s="1361"/>
      <c r="R9" s="1361"/>
      <c r="S9" s="1361"/>
      <c r="T9" s="1361"/>
      <c r="U9" s="1361"/>
      <c r="V9" s="1361"/>
      <c r="W9" s="1361"/>
      <c r="X9" s="1361"/>
      <c r="Y9" s="1362"/>
      <c r="Z9" s="744"/>
      <c r="AA9" s="745"/>
    </row>
    <row r="10" spans="1:130" ht="16.149999999999999" customHeight="1" x14ac:dyDescent="0.25">
      <c r="A10" s="1183"/>
      <c r="B10" s="1183"/>
      <c r="C10" s="1190"/>
      <c r="D10" s="1191"/>
      <c r="E10" s="1185"/>
      <c r="F10" s="1502" t="s">
        <v>7</v>
      </c>
      <c r="G10" s="1503"/>
      <c r="H10" s="1502" t="s">
        <v>8</v>
      </c>
      <c r="I10" s="1503"/>
      <c r="J10" s="1502" t="s">
        <v>9</v>
      </c>
      <c r="K10" s="1503"/>
      <c r="L10" s="1502" t="s">
        <v>10</v>
      </c>
      <c r="M10" s="1503"/>
      <c r="N10" s="1502" t="s">
        <v>11</v>
      </c>
      <c r="O10" s="1503"/>
      <c r="P10" s="1502" t="s">
        <v>12</v>
      </c>
      <c r="Q10" s="1503"/>
      <c r="R10" s="1502" t="s">
        <v>13</v>
      </c>
      <c r="S10" s="1503"/>
      <c r="T10" s="1502" t="s">
        <v>14</v>
      </c>
      <c r="U10" s="1503"/>
      <c r="V10" s="1502" t="s">
        <v>15</v>
      </c>
      <c r="W10" s="1503"/>
      <c r="X10" s="1502" t="s">
        <v>16</v>
      </c>
      <c r="Y10" s="1503"/>
      <c r="Z10" s="29"/>
      <c r="AA10" s="7"/>
    </row>
    <row r="11" spans="1:130" ht="16.149999999999999" customHeight="1" x14ac:dyDescent="0.25">
      <c r="A11" s="1183"/>
      <c r="B11" s="1183"/>
      <c r="C11" s="30" t="s">
        <v>17</v>
      </c>
      <c r="D11" s="746" t="s">
        <v>18</v>
      </c>
      <c r="E11" s="747" t="s">
        <v>19</v>
      </c>
      <c r="F11" s="33" t="s">
        <v>18</v>
      </c>
      <c r="G11" s="633" t="s">
        <v>19</v>
      </c>
      <c r="H11" s="33" t="s">
        <v>18</v>
      </c>
      <c r="I11" s="633" t="s">
        <v>19</v>
      </c>
      <c r="J11" s="33" t="s">
        <v>18</v>
      </c>
      <c r="K11" s="633" t="s">
        <v>19</v>
      </c>
      <c r="L11" s="748" t="s">
        <v>18</v>
      </c>
      <c r="M11" s="633" t="s">
        <v>19</v>
      </c>
      <c r="N11" s="33" t="s">
        <v>18</v>
      </c>
      <c r="O11" s="633" t="s">
        <v>19</v>
      </c>
      <c r="P11" s="33" t="s">
        <v>18</v>
      </c>
      <c r="Q11" s="633" t="s">
        <v>19</v>
      </c>
      <c r="R11" s="33" t="s">
        <v>18</v>
      </c>
      <c r="S11" s="633" t="s">
        <v>19</v>
      </c>
      <c r="T11" s="33" t="s">
        <v>18</v>
      </c>
      <c r="U11" s="633" t="s">
        <v>19</v>
      </c>
      <c r="V11" s="33" t="s">
        <v>18</v>
      </c>
      <c r="W11" s="633" t="s">
        <v>19</v>
      </c>
      <c r="X11" s="33" t="s">
        <v>18</v>
      </c>
      <c r="Y11" s="633" t="s">
        <v>19</v>
      </c>
      <c r="Z11" s="749"/>
      <c r="AA11" s="750"/>
    </row>
    <row r="12" spans="1:130" ht="16.149999999999999" customHeight="1" x14ac:dyDescent="0.25">
      <c r="A12" s="1183" t="s">
        <v>20</v>
      </c>
      <c r="B12" s="1183"/>
      <c r="C12" s="38">
        <f>SUM(D12+E12)</f>
        <v>0</v>
      </c>
      <c r="D12" s="751">
        <f>SUM(F12+H12+J12+L12+N12+P12+R12+T12+V12+X12)</f>
        <v>0</v>
      </c>
      <c r="E12" s="752">
        <f t="shared" ref="D12:E14" si="0">SUM(G12+I12+K12+M12+O12+Q12+S12+U12+W12+Y12)</f>
        <v>0</v>
      </c>
      <c r="F12" s="41"/>
      <c r="G12" s="42"/>
      <c r="H12" s="41"/>
      <c r="I12" s="42"/>
      <c r="J12" s="41"/>
      <c r="K12" s="42"/>
      <c r="L12" s="41"/>
      <c r="M12" s="42"/>
      <c r="N12" s="753"/>
      <c r="O12" s="42"/>
      <c r="P12" s="41"/>
      <c r="Q12" s="42"/>
      <c r="R12" s="41"/>
      <c r="S12" s="42"/>
      <c r="T12" s="41"/>
      <c r="U12" s="42"/>
      <c r="V12" s="41"/>
      <c r="W12" s="42"/>
      <c r="X12" s="41"/>
      <c r="Y12" s="42"/>
      <c r="Z12" s="44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130" ht="16.149999999999999" customHeight="1" x14ac:dyDescent="0.25">
      <c r="A13" s="1504" t="s">
        <v>21</v>
      </c>
      <c r="B13" s="46" t="s">
        <v>22</v>
      </c>
      <c r="C13" s="47">
        <f>SUM(D13+E13)</f>
        <v>0</v>
      </c>
      <c r="D13" s="48">
        <f t="shared" si="0"/>
        <v>0</v>
      </c>
      <c r="E13" s="49">
        <f t="shared" si="0"/>
        <v>0</v>
      </c>
      <c r="F13" s="50"/>
      <c r="G13" s="51"/>
      <c r="H13" s="50"/>
      <c r="I13" s="51"/>
      <c r="J13" s="50"/>
      <c r="K13" s="51"/>
      <c r="L13" s="50"/>
      <c r="M13" s="51"/>
      <c r="N13" s="52"/>
      <c r="O13" s="51"/>
      <c r="P13" s="50"/>
      <c r="Q13" s="51"/>
      <c r="R13" s="50"/>
      <c r="S13" s="51"/>
      <c r="T13" s="50"/>
      <c r="U13" s="51"/>
      <c r="V13" s="50"/>
      <c r="W13" s="51"/>
      <c r="X13" s="50"/>
      <c r="Y13" s="51"/>
      <c r="Z13" s="44"/>
      <c r="AA13" s="679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149999999999999" customHeight="1" x14ac:dyDescent="0.25">
      <c r="A14" s="1185"/>
      <c r="B14" s="628" t="s">
        <v>23</v>
      </c>
      <c r="C14" s="54">
        <f>SUM(D14+E14)</f>
        <v>0</v>
      </c>
      <c r="D14" s="55">
        <f t="shared" si="0"/>
        <v>0</v>
      </c>
      <c r="E14" s="56">
        <f t="shared" si="0"/>
        <v>0</v>
      </c>
      <c r="F14" s="57"/>
      <c r="G14" s="57"/>
      <c r="H14" s="58"/>
      <c r="I14" s="59"/>
      <c r="J14" s="58"/>
      <c r="K14" s="59"/>
      <c r="L14" s="754"/>
      <c r="M14" s="755"/>
      <c r="N14" s="756"/>
      <c r="O14" s="755"/>
      <c r="P14" s="756"/>
      <c r="Q14" s="755"/>
      <c r="R14" s="754"/>
      <c r="S14" s="755"/>
      <c r="T14" s="757"/>
      <c r="U14" s="758"/>
      <c r="V14" s="754"/>
      <c r="W14" s="758"/>
      <c r="X14" s="754"/>
      <c r="Y14" s="57"/>
      <c r="Z14" s="44"/>
      <c r="AA14" s="65"/>
    </row>
    <row r="15" spans="1:130" ht="15" customHeight="1" x14ac:dyDescent="0.25">
      <c r="A15" s="759"/>
      <c r="B15" s="760"/>
      <c r="C15" s="68"/>
      <c r="D15" s="761"/>
      <c r="E15" s="70"/>
      <c r="F15" s="762"/>
      <c r="G15" s="763"/>
      <c r="H15" s="763"/>
      <c r="I15" s="761"/>
      <c r="J15" s="763"/>
      <c r="K15" s="762"/>
      <c r="L15" s="70"/>
      <c r="M15" s="73"/>
      <c r="N15" s="764"/>
      <c r="O15" s="765"/>
      <c r="P15" s="765"/>
      <c r="Q15" s="762"/>
      <c r="R15" s="70"/>
      <c r="S15" s="762"/>
      <c r="T15" s="762"/>
      <c r="U15" s="762"/>
      <c r="V15" s="762"/>
      <c r="W15" s="656"/>
      <c r="X15" s="762"/>
      <c r="Y15" s="762"/>
      <c r="Z15" s="766"/>
      <c r="AA15" s="78"/>
    </row>
    <row r="16" spans="1:130" ht="31.15" customHeight="1" x14ac:dyDescent="0.25">
      <c r="A16" s="79" t="s">
        <v>24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627"/>
      <c r="R16" s="81"/>
      <c r="S16" s="81"/>
      <c r="T16" s="81"/>
      <c r="U16" s="81"/>
      <c r="V16" s="81"/>
      <c r="W16" s="7"/>
      <c r="X16" s="7"/>
      <c r="Y16" s="7"/>
      <c r="Z16" s="7"/>
      <c r="AA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92" ht="16.149999999999999" customHeight="1" x14ac:dyDescent="0.25">
      <c r="A17" s="1507" t="s">
        <v>25</v>
      </c>
      <c r="B17" s="1507" t="s">
        <v>26</v>
      </c>
      <c r="C17" s="1508" t="s">
        <v>27</v>
      </c>
      <c r="D17" s="1460"/>
      <c r="E17" s="1504"/>
      <c r="F17" s="1509" t="s">
        <v>28</v>
      </c>
      <c r="G17" s="1510"/>
      <c r="H17" s="1510"/>
      <c r="I17" s="1510"/>
      <c r="J17" s="1510"/>
      <c r="K17" s="1510"/>
      <c r="L17" s="1510"/>
      <c r="M17" s="1510"/>
      <c r="N17" s="1510"/>
      <c r="O17" s="1510"/>
      <c r="P17" s="1510"/>
      <c r="Q17" s="1511"/>
      <c r="R17" s="1505" t="s">
        <v>29</v>
      </c>
      <c r="S17" s="7"/>
      <c r="T17" s="7"/>
      <c r="U17" s="7"/>
      <c r="V17" s="7"/>
      <c r="W17" s="7"/>
      <c r="X17" s="7"/>
      <c r="Y17" s="7"/>
      <c r="Z17" s="7"/>
      <c r="AA17" s="7"/>
    </row>
    <row r="18" spans="1:92" ht="16.149999999999999" customHeight="1" x14ac:dyDescent="0.25">
      <c r="A18" s="1198"/>
      <c r="B18" s="1198"/>
      <c r="C18" s="1190"/>
      <c r="D18" s="1191"/>
      <c r="E18" s="1185"/>
      <c r="F18" s="1502" t="s">
        <v>30</v>
      </c>
      <c r="G18" s="1503"/>
      <c r="H18" s="1502" t="s">
        <v>31</v>
      </c>
      <c r="I18" s="1503"/>
      <c r="J18" s="1502" t="s">
        <v>15</v>
      </c>
      <c r="K18" s="1503"/>
      <c r="L18" s="1502" t="s">
        <v>32</v>
      </c>
      <c r="M18" s="1503"/>
      <c r="N18" s="1502" t="s">
        <v>33</v>
      </c>
      <c r="O18" s="1503"/>
      <c r="P18" s="1502" t="s">
        <v>34</v>
      </c>
      <c r="Q18" s="1506"/>
      <c r="R18" s="1194"/>
      <c r="S18" s="7"/>
      <c r="T18" s="7"/>
      <c r="U18" s="7"/>
      <c r="V18" s="7"/>
      <c r="W18" s="7"/>
      <c r="X18" s="7"/>
      <c r="Y18" s="7"/>
      <c r="Z18" s="7"/>
      <c r="AA18" s="7"/>
    </row>
    <row r="19" spans="1:92" ht="16.149999999999999" customHeight="1" x14ac:dyDescent="0.25">
      <c r="A19" s="1199"/>
      <c r="B19" s="1199"/>
      <c r="C19" s="767" t="s">
        <v>17</v>
      </c>
      <c r="D19" s="83" t="s">
        <v>18</v>
      </c>
      <c r="E19" s="747" t="s">
        <v>19</v>
      </c>
      <c r="F19" s="768" t="s">
        <v>18</v>
      </c>
      <c r="G19" s="747" t="s">
        <v>19</v>
      </c>
      <c r="H19" s="768" t="s">
        <v>18</v>
      </c>
      <c r="I19" s="747" t="s">
        <v>19</v>
      </c>
      <c r="J19" s="768" t="s">
        <v>18</v>
      </c>
      <c r="K19" s="747" t="s">
        <v>19</v>
      </c>
      <c r="L19" s="768" t="s">
        <v>18</v>
      </c>
      <c r="M19" s="747" t="s">
        <v>19</v>
      </c>
      <c r="N19" s="768" t="s">
        <v>18</v>
      </c>
      <c r="O19" s="747" t="s">
        <v>19</v>
      </c>
      <c r="P19" s="768" t="s">
        <v>18</v>
      </c>
      <c r="Q19" s="769" t="s">
        <v>19</v>
      </c>
      <c r="R19" s="1195"/>
      <c r="S19" s="7"/>
      <c r="T19" s="7"/>
      <c r="U19" s="7"/>
      <c r="V19" s="86"/>
      <c r="W19" s="86"/>
      <c r="X19" s="86"/>
      <c r="Y19" s="86"/>
      <c r="Z19" s="86"/>
      <c r="AA19" s="7"/>
    </row>
    <row r="20" spans="1:92" ht="16.149999999999999" customHeight="1" x14ac:dyDescent="0.25">
      <c r="A20" s="1502" t="s">
        <v>35</v>
      </c>
      <c r="B20" s="1503"/>
      <c r="C20" s="770">
        <f t="shared" ref="C20:C38" si="1">SUM(D20+E20)</f>
        <v>0</v>
      </c>
      <c r="D20" s="771">
        <f t="shared" ref="D20:E38" si="2">SUM(F20+H20+J20+L20+N20+P20)</f>
        <v>0</v>
      </c>
      <c r="E20" s="772">
        <f t="shared" si="2"/>
        <v>0</v>
      </c>
      <c r="F20" s="41"/>
      <c r="G20" s="42"/>
      <c r="H20" s="41"/>
      <c r="I20" s="42"/>
      <c r="J20" s="41"/>
      <c r="K20" s="42"/>
      <c r="L20" s="41"/>
      <c r="M20" s="42"/>
      <c r="N20" s="773"/>
      <c r="O20" s="42"/>
      <c r="P20" s="773"/>
      <c r="Q20" s="91"/>
      <c r="R20" s="774"/>
      <c r="S20" s="93"/>
      <c r="T20" s="45"/>
      <c r="U20" s="45"/>
      <c r="V20" s="45"/>
      <c r="W20" s="45"/>
      <c r="X20" s="45"/>
      <c r="Y20" s="45"/>
      <c r="Z20" s="45"/>
      <c r="AA20" s="45"/>
      <c r="AB20" s="45"/>
      <c r="AC20" s="45"/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</row>
    <row r="21" spans="1:92" ht="16.149999999999999" customHeight="1" x14ac:dyDescent="0.25">
      <c r="A21" s="1507" t="s">
        <v>36</v>
      </c>
      <c r="B21" s="94" t="s">
        <v>22</v>
      </c>
      <c r="C21" s="95">
        <f t="shared" si="1"/>
        <v>0</v>
      </c>
      <c r="D21" s="96">
        <f t="shared" si="2"/>
        <v>0</v>
      </c>
      <c r="E21" s="97">
        <f t="shared" si="2"/>
        <v>0</v>
      </c>
      <c r="F21" s="50"/>
      <c r="G21" s="51"/>
      <c r="H21" s="50"/>
      <c r="I21" s="51"/>
      <c r="J21" s="50"/>
      <c r="K21" s="51"/>
      <c r="L21" s="50"/>
      <c r="M21" s="51"/>
      <c r="N21" s="98"/>
      <c r="O21" s="51"/>
      <c r="P21" s="98"/>
      <c r="Q21" s="99"/>
      <c r="R21" s="100"/>
      <c r="S21" s="101"/>
      <c r="T21" s="7"/>
      <c r="U21" s="7"/>
      <c r="V21" s="86"/>
      <c r="W21" s="86"/>
      <c r="X21" s="86"/>
      <c r="Y21" s="86"/>
      <c r="Z21" s="86"/>
      <c r="AA21" s="7"/>
    </row>
    <row r="22" spans="1:92" ht="16.149999999999999" customHeight="1" x14ac:dyDescent="0.25">
      <c r="A22" s="1198"/>
      <c r="B22" s="625" t="s">
        <v>37</v>
      </c>
      <c r="C22" s="47">
        <f t="shared" si="1"/>
        <v>0</v>
      </c>
      <c r="D22" s="103">
        <f t="shared" si="2"/>
        <v>0</v>
      </c>
      <c r="E22" s="49">
        <f t="shared" si="2"/>
        <v>0</v>
      </c>
      <c r="F22" s="104"/>
      <c r="G22" s="105"/>
      <c r="H22" s="104"/>
      <c r="I22" s="105"/>
      <c r="J22" s="104"/>
      <c r="K22" s="105"/>
      <c r="L22" s="104"/>
      <c r="M22" s="105"/>
      <c r="N22" s="106"/>
      <c r="O22" s="105"/>
      <c r="P22" s="106"/>
      <c r="Q22" s="107"/>
      <c r="R22" s="108"/>
      <c r="S22" s="101"/>
      <c r="T22" s="7"/>
      <c r="U22" s="7"/>
      <c r="V22" s="86"/>
      <c r="W22" s="86"/>
      <c r="X22" s="86"/>
      <c r="Y22" s="86"/>
      <c r="Z22" s="86"/>
      <c r="AA22" s="7"/>
    </row>
    <row r="23" spans="1:92" ht="16.149999999999999" customHeight="1" x14ac:dyDescent="0.25">
      <c r="A23" s="1198"/>
      <c r="B23" s="626" t="s">
        <v>38</v>
      </c>
      <c r="C23" s="110">
        <f t="shared" si="1"/>
        <v>0</v>
      </c>
      <c r="D23" s="111">
        <f t="shared" si="2"/>
        <v>0</v>
      </c>
      <c r="E23" s="112">
        <f t="shared" si="2"/>
        <v>0</v>
      </c>
      <c r="F23" s="104"/>
      <c r="G23" s="105"/>
      <c r="H23" s="104"/>
      <c r="I23" s="105"/>
      <c r="J23" s="104"/>
      <c r="K23" s="105"/>
      <c r="L23" s="104"/>
      <c r="M23" s="105"/>
      <c r="N23" s="106"/>
      <c r="O23" s="105"/>
      <c r="P23" s="106"/>
      <c r="Q23" s="107"/>
      <c r="R23" s="108"/>
      <c r="S23" s="101"/>
      <c r="T23" s="7"/>
      <c r="U23" s="7"/>
      <c r="V23" s="86"/>
      <c r="W23" s="86"/>
      <c r="X23" s="86"/>
      <c r="Y23" s="86"/>
      <c r="Z23" s="86"/>
      <c r="AA23" s="7"/>
    </row>
    <row r="24" spans="1:92" ht="16.149999999999999" customHeight="1" x14ac:dyDescent="0.25">
      <c r="A24" s="1199"/>
      <c r="B24" s="113" t="s">
        <v>39</v>
      </c>
      <c r="C24" s="54">
        <f t="shared" si="1"/>
        <v>0</v>
      </c>
      <c r="D24" s="114">
        <f t="shared" si="2"/>
        <v>0</v>
      </c>
      <c r="E24" s="56">
        <f t="shared" si="2"/>
        <v>0</v>
      </c>
      <c r="F24" s="58"/>
      <c r="G24" s="59"/>
      <c r="H24" s="58"/>
      <c r="I24" s="59"/>
      <c r="J24" s="58"/>
      <c r="K24" s="59"/>
      <c r="L24" s="58"/>
      <c r="M24" s="59"/>
      <c r="N24" s="115"/>
      <c r="O24" s="59"/>
      <c r="P24" s="115"/>
      <c r="Q24" s="116"/>
      <c r="R24" s="117"/>
      <c r="S24" s="101"/>
      <c r="T24" s="7"/>
      <c r="U24" s="7"/>
      <c r="V24" s="7"/>
      <c r="W24" s="7"/>
      <c r="X24" s="86"/>
      <c r="Y24" s="86"/>
      <c r="Z24" s="86"/>
      <c r="AA24" s="86"/>
    </row>
    <row r="25" spans="1:92" ht="16.149999999999999" customHeight="1" x14ac:dyDescent="0.25">
      <c r="A25" s="1507" t="s">
        <v>40</v>
      </c>
      <c r="B25" s="118" t="s">
        <v>41</v>
      </c>
      <c r="C25" s="95">
        <f t="shared" si="1"/>
        <v>0</v>
      </c>
      <c r="D25" s="96">
        <f t="shared" si="2"/>
        <v>0</v>
      </c>
      <c r="E25" s="97">
        <f t="shared" si="2"/>
        <v>0</v>
      </c>
      <c r="F25" s="119"/>
      <c r="G25" s="120"/>
      <c r="H25" s="119"/>
      <c r="I25" s="120"/>
      <c r="J25" s="119"/>
      <c r="K25" s="120"/>
      <c r="L25" s="119"/>
      <c r="M25" s="120"/>
      <c r="N25" s="121"/>
      <c r="O25" s="120"/>
      <c r="P25" s="121"/>
      <c r="Q25" s="122"/>
      <c r="R25" s="123"/>
      <c r="S25" s="101"/>
      <c r="T25" s="7"/>
      <c r="U25" s="7"/>
      <c r="V25" s="7"/>
      <c r="W25" s="7"/>
      <c r="X25" s="86"/>
      <c r="Y25" s="86"/>
      <c r="Z25" s="86"/>
      <c r="AA25" s="86"/>
    </row>
    <row r="26" spans="1:92" ht="16.149999999999999" customHeight="1" x14ac:dyDescent="0.25">
      <c r="A26" s="1198"/>
      <c r="B26" s="124" t="s">
        <v>42</v>
      </c>
      <c r="C26" s="47">
        <f t="shared" si="1"/>
        <v>0</v>
      </c>
      <c r="D26" s="103">
        <f t="shared" si="2"/>
        <v>0</v>
      </c>
      <c r="E26" s="49">
        <f t="shared" si="2"/>
        <v>0</v>
      </c>
      <c r="F26" s="50"/>
      <c r="G26" s="51"/>
      <c r="H26" s="50"/>
      <c r="I26" s="51"/>
      <c r="J26" s="50"/>
      <c r="K26" s="51"/>
      <c r="L26" s="50"/>
      <c r="M26" s="51"/>
      <c r="N26" s="98"/>
      <c r="O26" s="51"/>
      <c r="P26" s="98"/>
      <c r="Q26" s="99"/>
      <c r="R26" s="100"/>
      <c r="S26" s="101"/>
      <c r="T26" s="7"/>
      <c r="U26" s="7"/>
      <c r="V26" s="7"/>
      <c r="W26" s="7"/>
      <c r="X26" s="86"/>
      <c r="Y26" s="86"/>
      <c r="Z26" s="86"/>
      <c r="AA26" s="86"/>
    </row>
    <row r="27" spans="1:92" ht="16.149999999999999" customHeight="1" x14ac:dyDescent="0.25">
      <c r="A27" s="1198"/>
      <c r="B27" s="124" t="s">
        <v>43</v>
      </c>
      <c r="C27" s="47">
        <f t="shared" si="1"/>
        <v>0</v>
      </c>
      <c r="D27" s="103">
        <f t="shared" si="2"/>
        <v>0</v>
      </c>
      <c r="E27" s="49">
        <f t="shared" si="2"/>
        <v>0</v>
      </c>
      <c r="F27" s="50"/>
      <c r="G27" s="51"/>
      <c r="H27" s="50"/>
      <c r="I27" s="51"/>
      <c r="J27" s="50"/>
      <c r="K27" s="51"/>
      <c r="L27" s="50"/>
      <c r="M27" s="51"/>
      <c r="N27" s="98"/>
      <c r="O27" s="51"/>
      <c r="P27" s="98"/>
      <c r="Q27" s="99"/>
      <c r="R27" s="100"/>
      <c r="S27" s="101"/>
      <c r="T27" s="7"/>
      <c r="U27" s="8"/>
      <c r="V27" s="7"/>
      <c r="W27" s="7"/>
      <c r="X27" s="86"/>
      <c r="Y27" s="86"/>
      <c r="Z27" s="86"/>
      <c r="AA27" s="86"/>
    </row>
    <row r="28" spans="1:92" ht="27" customHeight="1" x14ac:dyDescent="0.25">
      <c r="A28" s="1198"/>
      <c r="B28" s="125" t="s">
        <v>44</v>
      </c>
      <c r="C28" s="126">
        <f t="shared" si="1"/>
        <v>0</v>
      </c>
      <c r="D28" s="127">
        <f t="shared" si="2"/>
        <v>0</v>
      </c>
      <c r="E28" s="128">
        <f t="shared" si="2"/>
        <v>0</v>
      </c>
      <c r="F28" s="50"/>
      <c r="G28" s="51"/>
      <c r="H28" s="50"/>
      <c r="I28" s="51"/>
      <c r="J28" s="50"/>
      <c r="K28" s="51"/>
      <c r="L28" s="50"/>
      <c r="M28" s="51"/>
      <c r="N28" s="98"/>
      <c r="O28" s="51"/>
      <c r="P28" s="98"/>
      <c r="Q28" s="99"/>
      <c r="R28" s="100"/>
      <c r="S28" s="101"/>
      <c r="T28" s="7"/>
      <c r="U28" s="8"/>
      <c r="V28" s="7"/>
      <c r="W28" s="7"/>
      <c r="X28" s="86"/>
      <c r="Y28" s="86"/>
      <c r="Z28" s="86"/>
      <c r="AA28" s="86"/>
    </row>
    <row r="29" spans="1:92" ht="27" customHeight="1" x14ac:dyDescent="0.25">
      <c r="A29" s="1198"/>
      <c r="B29" s="125" t="s">
        <v>45</v>
      </c>
      <c r="C29" s="126">
        <f t="shared" si="1"/>
        <v>0</v>
      </c>
      <c r="D29" s="127">
        <f>+F29+H29+J29+L29+N29+P29</f>
        <v>0</v>
      </c>
      <c r="E29" s="128">
        <f>+G29+I29+K29+M29+O29+Q29</f>
        <v>0</v>
      </c>
      <c r="F29" s="50"/>
      <c r="G29" s="51"/>
      <c r="H29" s="50"/>
      <c r="I29" s="51"/>
      <c r="J29" s="50"/>
      <c r="K29" s="51"/>
      <c r="L29" s="50"/>
      <c r="M29" s="51"/>
      <c r="N29" s="98"/>
      <c r="O29" s="51"/>
      <c r="P29" s="98"/>
      <c r="Q29" s="99"/>
      <c r="R29" s="100"/>
      <c r="S29" s="101"/>
      <c r="T29" s="7"/>
      <c r="U29" s="8"/>
      <c r="V29" s="7"/>
      <c r="W29" s="7"/>
      <c r="X29" s="86"/>
      <c r="Y29" s="86"/>
      <c r="Z29" s="86"/>
      <c r="AA29" s="86"/>
    </row>
    <row r="30" spans="1:92" ht="16.149999999999999" customHeight="1" x14ac:dyDescent="0.25">
      <c r="A30" s="1198"/>
      <c r="B30" s="125" t="s">
        <v>46</v>
      </c>
      <c r="C30" s="126">
        <f>SUM(D30:E30)</f>
        <v>0</v>
      </c>
      <c r="D30" s="127">
        <f>+F30+H30+J30+L30+N30+P30</f>
        <v>0</v>
      </c>
      <c r="E30" s="128">
        <f>+G30+I30+K30+M30+O30+Q30</f>
        <v>0</v>
      </c>
      <c r="F30" s="50"/>
      <c r="G30" s="51"/>
      <c r="H30" s="50"/>
      <c r="I30" s="51"/>
      <c r="J30" s="50"/>
      <c r="K30" s="51"/>
      <c r="L30" s="50"/>
      <c r="M30" s="51"/>
      <c r="N30" s="98"/>
      <c r="O30" s="51"/>
      <c r="P30" s="98"/>
      <c r="Q30" s="99"/>
      <c r="R30" s="100"/>
      <c r="S30" s="101"/>
      <c r="T30" s="7"/>
      <c r="U30" s="8"/>
      <c r="V30" s="7"/>
      <c r="W30" s="7"/>
      <c r="X30" s="86"/>
      <c r="Y30" s="86"/>
      <c r="Z30" s="86"/>
      <c r="AA30" s="86"/>
    </row>
    <row r="31" spans="1:92" ht="16.149999999999999" customHeight="1" x14ac:dyDescent="0.25">
      <c r="A31" s="1198"/>
      <c r="B31" s="625" t="s">
        <v>37</v>
      </c>
      <c r="C31" s="126">
        <f t="shared" ref="C31" si="3">SUM(D31:E31)</f>
        <v>0</v>
      </c>
      <c r="D31" s="103">
        <f>SUM(F31+H31+J31+L31+N31+P31)</f>
        <v>0</v>
      </c>
      <c r="E31" s="49">
        <f t="shared" si="2"/>
        <v>0</v>
      </c>
      <c r="F31" s="50"/>
      <c r="G31" s="51"/>
      <c r="H31" s="50"/>
      <c r="I31" s="51"/>
      <c r="J31" s="50"/>
      <c r="K31" s="51"/>
      <c r="L31" s="50"/>
      <c r="M31" s="51"/>
      <c r="N31" s="98"/>
      <c r="O31" s="51"/>
      <c r="P31" s="98"/>
      <c r="Q31" s="99"/>
      <c r="R31" s="100"/>
      <c r="S31" s="101"/>
      <c r="T31" s="7"/>
      <c r="U31" s="8"/>
      <c r="V31" s="7"/>
      <c r="W31" s="7"/>
      <c r="X31" s="86"/>
      <c r="Y31" s="86"/>
      <c r="Z31" s="86"/>
      <c r="AA31" s="86"/>
    </row>
    <row r="32" spans="1:92" ht="16.149999999999999" customHeight="1" x14ac:dyDescent="0.25">
      <c r="A32" s="1198"/>
      <c r="B32" s="622" t="s">
        <v>38</v>
      </c>
      <c r="C32" s="47">
        <f t="shared" si="1"/>
        <v>0</v>
      </c>
      <c r="D32" s="103">
        <f t="shared" si="2"/>
        <v>0</v>
      </c>
      <c r="E32" s="49">
        <f t="shared" si="2"/>
        <v>0</v>
      </c>
      <c r="F32" s="104"/>
      <c r="G32" s="105"/>
      <c r="H32" s="104"/>
      <c r="I32" s="105"/>
      <c r="J32" s="104"/>
      <c r="K32" s="105"/>
      <c r="L32" s="104"/>
      <c r="M32" s="105"/>
      <c r="N32" s="106"/>
      <c r="O32" s="105"/>
      <c r="P32" s="106"/>
      <c r="Q32" s="107"/>
      <c r="R32" s="108"/>
      <c r="S32" s="101"/>
      <c r="T32" s="7"/>
      <c r="U32" s="8"/>
      <c r="V32" s="7"/>
      <c r="W32" s="7"/>
      <c r="X32" s="86"/>
      <c r="Y32" s="86"/>
      <c r="Z32" s="86"/>
      <c r="AA32" s="86"/>
    </row>
    <row r="33" spans="1:130" ht="16.149999999999999" customHeight="1" thickBot="1" x14ac:dyDescent="0.3">
      <c r="A33" s="1198"/>
      <c r="B33" s="130" t="s">
        <v>39</v>
      </c>
      <c r="C33" s="131">
        <f t="shared" si="1"/>
        <v>0</v>
      </c>
      <c r="D33" s="132">
        <f t="shared" si="2"/>
        <v>0</v>
      </c>
      <c r="E33" s="133">
        <f t="shared" si="2"/>
        <v>0</v>
      </c>
      <c r="F33" s="134"/>
      <c r="G33" s="135"/>
      <c r="H33" s="134"/>
      <c r="I33" s="135"/>
      <c r="J33" s="134"/>
      <c r="K33" s="135"/>
      <c r="L33" s="134"/>
      <c r="M33" s="135"/>
      <c r="N33" s="136"/>
      <c r="O33" s="135"/>
      <c r="P33" s="136"/>
      <c r="Q33" s="137"/>
      <c r="R33" s="138"/>
      <c r="S33" s="101"/>
      <c r="T33" s="7"/>
      <c r="U33" s="8"/>
      <c r="V33" s="7"/>
      <c r="W33" s="7"/>
      <c r="X33" s="86"/>
      <c r="Y33" s="86"/>
      <c r="Z33" s="86"/>
      <c r="AA33" s="86"/>
    </row>
    <row r="34" spans="1:130" ht="16.149999999999999" customHeight="1" thickTop="1" x14ac:dyDescent="0.25">
      <c r="A34" s="1200" t="s">
        <v>47</v>
      </c>
      <c r="B34" s="139" t="s">
        <v>38</v>
      </c>
      <c r="C34" s="140">
        <f t="shared" si="1"/>
        <v>0</v>
      </c>
      <c r="D34" s="141">
        <f t="shared" si="2"/>
        <v>0</v>
      </c>
      <c r="E34" s="142">
        <f t="shared" si="2"/>
        <v>0</v>
      </c>
      <c r="F34" s="143"/>
      <c r="G34" s="144"/>
      <c r="H34" s="143"/>
      <c r="I34" s="144"/>
      <c r="J34" s="143"/>
      <c r="K34" s="144"/>
      <c r="L34" s="143"/>
      <c r="M34" s="144"/>
      <c r="N34" s="143"/>
      <c r="O34" s="144"/>
      <c r="P34" s="145"/>
      <c r="Q34" s="146"/>
      <c r="R34" s="147"/>
      <c r="S34" s="101"/>
      <c r="T34" s="7"/>
      <c r="U34" s="7"/>
      <c r="V34" s="7"/>
      <c r="W34" s="7"/>
      <c r="X34" s="86"/>
      <c r="Y34" s="86"/>
      <c r="Z34" s="86"/>
      <c r="AA34" s="86"/>
    </row>
    <row r="35" spans="1:130" ht="16.149999999999999" customHeight="1" x14ac:dyDescent="0.25">
      <c r="A35" s="1201"/>
      <c r="B35" s="130" t="s">
        <v>39</v>
      </c>
      <c r="C35" s="131">
        <f t="shared" si="1"/>
        <v>0</v>
      </c>
      <c r="D35" s="132">
        <f t="shared" si="2"/>
        <v>0</v>
      </c>
      <c r="E35" s="133">
        <f t="shared" si="2"/>
        <v>0</v>
      </c>
      <c r="F35" s="134"/>
      <c r="G35" s="135"/>
      <c r="H35" s="134"/>
      <c r="I35" s="135"/>
      <c r="J35" s="134"/>
      <c r="K35" s="135"/>
      <c r="L35" s="134"/>
      <c r="M35" s="135"/>
      <c r="N35" s="134"/>
      <c r="O35" s="135"/>
      <c r="P35" s="136"/>
      <c r="Q35" s="137"/>
      <c r="R35" s="138"/>
      <c r="S35" s="101"/>
      <c r="T35" s="7"/>
      <c r="U35" s="7"/>
      <c r="V35" s="7"/>
      <c r="W35" s="7"/>
      <c r="X35" s="86"/>
      <c r="Y35" s="86"/>
      <c r="Z35" s="86"/>
      <c r="AA35" s="86"/>
    </row>
    <row r="36" spans="1:130" ht="16.149999999999999" customHeight="1" x14ac:dyDescent="0.25">
      <c r="A36" s="1507" t="s">
        <v>48</v>
      </c>
      <c r="B36" s="775" t="s">
        <v>49</v>
      </c>
      <c r="C36" s="770">
        <f t="shared" si="1"/>
        <v>0</v>
      </c>
      <c r="D36" s="771">
        <f t="shared" si="2"/>
        <v>0</v>
      </c>
      <c r="E36" s="97">
        <f t="shared" si="2"/>
        <v>0</v>
      </c>
      <c r="F36" s="119"/>
      <c r="G36" s="120"/>
      <c r="H36" s="119"/>
      <c r="I36" s="120"/>
      <c r="J36" s="119"/>
      <c r="K36" s="120"/>
      <c r="L36" s="119"/>
      <c r="M36" s="120"/>
      <c r="N36" s="119"/>
      <c r="O36" s="120"/>
      <c r="P36" s="121"/>
      <c r="Q36" s="122"/>
      <c r="R36" s="123"/>
      <c r="S36" s="101"/>
      <c r="T36" s="7"/>
      <c r="U36" s="7"/>
      <c r="V36" s="7"/>
      <c r="W36" s="7"/>
      <c r="X36" s="86"/>
      <c r="Y36" s="86"/>
      <c r="Z36" s="86"/>
      <c r="AA36" s="86"/>
    </row>
    <row r="37" spans="1:130" ht="16.149999999999999" customHeight="1" x14ac:dyDescent="0.25">
      <c r="A37" s="1198"/>
      <c r="B37" s="626" t="s">
        <v>38</v>
      </c>
      <c r="C37" s="110">
        <f t="shared" si="1"/>
        <v>0</v>
      </c>
      <c r="D37" s="111">
        <f t="shared" si="2"/>
        <v>0</v>
      </c>
      <c r="E37" s="112">
        <f t="shared" si="2"/>
        <v>0</v>
      </c>
      <c r="F37" s="104"/>
      <c r="G37" s="105"/>
      <c r="H37" s="104"/>
      <c r="I37" s="105"/>
      <c r="J37" s="104"/>
      <c r="K37" s="105"/>
      <c r="L37" s="104"/>
      <c r="M37" s="105"/>
      <c r="N37" s="104"/>
      <c r="O37" s="105"/>
      <c r="P37" s="106"/>
      <c r="Q37" s="107"/>
      <c r="R37" s="108"/>
      <c r="S37" s="101"/>
      <c r="T37" s="7"/>
      <c r="U37" s="7"/>
      <c r="V37" s="7"/>
      <c r="W37" s="7"/>
      <c r="X37" s="86"/>
      <c r="Y37" s="86"/>
      <c r="Z37" s="86"/>
      <c r="AA37" s="86"/>
    </row>
    <row r="38" spans="1:130" ht="16.149999999999999" customHeight="1" x14ac:dyDescent="0.25">
      <c r="A38" s="1199"/>
      <c r="B38" s="113" t="s">
        <v>39</v>
      </c>
      <c r="C38" s="54">
        <f t="shared" si="1"/>
        <v>0</v>
      </c>
      <c r="D38" s="114">
        <f t="shared" si="2"/>
        <v>0</v>
      </c>
      <c r="E38" s="56">
        <f t="shared" si="2"/>
        <v>0</v>
      </c>
      <c r="F38" s="58"/>
      <c r="G38" s="59"/>
      <c r="H38" s="58"/>
      <c r="I38" s="59"/>
      <c r="J38" s="58"/>
      <c r="K38" s="59"/>
      <c r="L38" s="58"/>
      <c r="M38" s="59"/>
      <c r="N38" s="58"/>
      <c r="O38" s="59"/>
      <c r="P38" s="115"/>
      <c r="Q38" s="116"/>
      <c r="R38" s="117"/>
      <c r="S38" s="101"/>
      <c r="T38" s="7"/>
      <c r="U38" s="7"/>
      <c r="V38" s="7"/>
      <c r="W38" s="7"/>
      <c r="X38" s="7"/>
      <c r="Y38" s="7"/>
      <c r="Z38" s="7"/>
      <c r="AA38" s="7"/>
    </row>
    <row r="39" spans="1:130" ht="31.15" customHeight="1" x14ac:dyDescent="0.25">
      <c r="A39" s="776" t="s">
        <v>50</v>
      </c>
      <c r="B39" s="776"/>
      <c r="C39" s="776"/>
      <c r="D39" s="776"/>
      <c r="E39" s="776"/>
      <c r="F39" s="776"/>
      <c r="G39" s="776"/>
      <c r="H39" s="776"/>
      <c r="I39" s="776"/>
      <c r="J39" s="776"/>
      <c r="K39" s="776"/>
      <c r="L39" s="776"/>
      <c r="M39" s="776"/>
      <c r="N39" s="776"/>
      <c r="O39" s="776"/>
      <c r="P39" s="776"/>
      <c r="Q39" s="776"/>
      <c r="R39" s="7"/>
      <c r="S39" s="7"/>
      <c r="T39" s="7"/>
      <c r="U39" s="7"/>
      <c r="V39" s="7"/>
      <c r="W39" s="7"/>
      <c r="X39" s="7"/>
      <c r="Y39" s="7"/>
      <c r="Z39" s="7"/>
      <c r="AA39" s="7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</row>
    <row r="40" spans="1:130" ht="16.149999999999999" customHeight="1" x14ac:dyDescent="0.25">
      <c r="A40" s="1508" t="s">
        <v>51</v>
      </c>
      <c r="B40" s="1504"/>
      <c r="C40" s="1508" t="s">
        <v>27</v>
      </c>
      <c r="D40" s="1460"/>
      <c r="E40" s="1504"/>
      <c r="F40" s="1509" t="s">
        <v>28</v>
      </c>
      <c r="G40" s="1510"/>
      <c r="H40" s="1510"/>
      <c r="I40" s="1510"/>
      <c r="J40" s="1510"/>
      <c r="K40" s="1510"/>
      <c r="L40" s="1510"/>
      <c r="M40" s="1510"/>
      <c r="N40" s="1510"/>
      <c r="O40" s="1510"/>
      <c r="P40" s="1510"/>
      <c r="Q40" s="1512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130" ht="16.149999999999999" customHeight="1" x14ac:dyDescent="0.25">
      <c r="A41" s="1201"/>
      <c r="B41" s="1205"/>
      <c r="C41" s="1190"/>
      <c r="D41" s="1191"/>
      <c r="E41" s="1185"/>
      <c r="F41" s="1502" t="s">
        <v>30</v>
      </c>
      <c r="G41" s="1503"/>
      <c r="H41" s="1502" t="s">
        <v>31</v>
      </c>
      <c r="I41" s="1503"/>
      <c r="J41" s="1502" t="s">
        <v>15</v>
      </c>
      <c r="K41" s="1503"/>
      <c r="L41" s="1502" t="s">
        <v>32</v>
      </c>
      <c r="M41" s="1503"/>
      <c r="N41" s="1502" t="s">
        <v>33</v>
      </c>
      <c r="O41" s="1503"/>
      <c r="P41" s="1502" t="s">
        <v>34</v>
      </c>
      <c r="Q41" s="1503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130" ht="16.149999999999999" customHeight="1" x14ac:dyDescent="0.25">
      <c r="A42" s="1190"/>
      <c r="B42" s="1185"/>
      <c r="C42" s="767" t="s">
        <v>17</v>
      </c>
      <c r="D42" s="83" t="s">
        <v>18</v>
      </c>
      <c r="E42" s="620" t="s">
        <v>19</v>
      </c>
      <c r="F42" s="777" t="s">
        <v>18</v>
      </c>
      <c r="G42" s="778" t="s">
        <v>19</v>
      </c>
      <c r="H42" s="777" t="s">
        <v>18</v>
      </c>
      <c r="I42" s="778" t="s">
        <v>19</v>
      </c>
      <c r="J42" s="777" t="s">
        <v>18</v>
      </c>
      <c r="K42" s="778" t="s">
        <v>19</v>
      </c>
      <c r="L42" s="777" t="s">
        <v>18</v>
      </c>
      <c r="M42" s="778" t="s">
        <v>19</v>
      </c>
      <c r="N42" s="777" t="s">
        <v>18</v>
      </c>
      <c r="O42" s="778" t="s">
        <v>19</v>
      </c>
      <c r="P42" s="777" t="s">
        <v>18</v>
      </c>
      <c r="Q42" s="778" t="s">
        <v>19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149999999999999" customHeight="1" x14ac:dyDescent="0.25">
      <c r="A43" s="1213" t="s">
        <v>37</v>
      </c>
      <c r="B43" s="1214"/>
      <c r="C43" s="153">
        <f>SUM(D43+E43)</f>
        <v>0</v>
      </c>
      <c r="D43" s="154">
        <f t="shared" ref="D43:E45" si="4">SUM(F43+H43+J43+L43+N43+P43)</f>
        <v>0</v>
      </c>
      <c r="E43" s="155">
        <f t="shared" si="4"/>
        <v>0</v>
      </c>
      <c r="F43" s="119"/>
      <c r="G43" s="123"/>
      <c r="H43" s="119"/>
      <c r="I43" s="123"/>
      <c r="J43" s="119"/>
      <c r="K43" s="120"/>
      <c r="L43" s="119"/>
      <c r="M43" s="120"/>
      <c r="N43" s="121"/>
      <c r="O43" s="120"/>
      <c r="P43" s="121"/>
      <c r="Q43" s="120"/>
      <c r="R43" s="156" t="str">
        <f t="shared" ref="R43:R46" si="5">CA43</f>
        <v/>
      </c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CA43" s="10" t="str">
        <f>IF(C43&lt;&gt;[5]A05!C64,"* Niños derivados deben ser iguales al ingreso de niños(as) Normal con Rezago a salas de estimulación REM A05 sección F. ","")</f>
        <v/>
      </c>
    </row>
    <row r="44" spans="1:130" ht="16.149999999999999" customHeight="1" x14ac:dyDescent="0.25">
      <c r="A44" s="1215" t="s">
        <v>38</v>
      </c>
      <c r="B44" s="1216"/>
      <c r="C44" s="157">
        <f>SUM(D44+E44)</f>
        <v>0</v>
      </c>
      <c r="D44" s="158">
        <f t="shared" si="4"/>
        <v>0</v>
      </c>
      <c r="E44" s="159">
        <f t="shared" si="4"/>
        <v>0</v>
      </c>
      <c r="F44" s="104"/>
      <c r="G44" s="100"/>
      <c r="H44" s="50"/>
      <c r="I44" s="100"/>
      <c r="J44" s="50"/>
      <c r="K44" s="51"/>
      <c r="L44" s="50"/>
      <c r="M44" s="51"/>
      <c r="N44" s="98"/>
      <c r="O44" s="51"/>
      <c r="P44" s="98"/>
      <c r="Q44" s="51"/>
      <c r="R44" s="156" t="str">
        <f t="shared" si="5"/>
        <v/>
      </c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CA44" s="10" t="str">
        <f>IF(C44&lt;&gt;[5]A05!C65,"* Niños derivados deben ser iguales al ingreso de niños(as) con Riesgo a salas de estimulación REM A05 sección F. ","")</f>
        <v/>
      </c>
    </row>
    <row r="45" spans="1:130" ht="16.149999999999999" customHeight="1" x14ac:dyDescent="0.25">
      <c r="A45" s="1217" t="s">
        <v>39</v>
      </c>
      <c r="B45" s="1218"/>
      <c r="C45" s="160">
        <f>SUM(D45+E45)</f>
        <v>0</v>
      </c>
      <c r="D45" s="161">
        <f t="shared" si="4"/>
        <v>0</v>
      </c>
      <c r="E45" s="162">
        <f t="shared" si="4"/>
        <v>0</v>
      </c>
      <c r="F45" s="134"/>
      <c r="G45" s="138"/>
      <c r="H45" s="58"/>
      <c r="I45" s="117"/>
      <c r="J45" s="58"/>
      <c r="K45" s="59"/>
      <c r="L45" s="58"/>
      <c r="M45" s="59"/>
      <c r="N45" s="115"/>
      <c r="O45" s="59"/>
      <c r="P45" s="115"/>
      <c r="Q45" s="59"/>
      <c r="R45" s="156" t="str">
        <f t="shared" si="5"/>
        <v/>
      </c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CA45" s="10" t="str">
        <f>IF(C45&lt;&gt;[5]A05!C66,"* Niños derivados deben ser iguales al ingreso de niños(as) con Retraso a salas de estimulación REM A05 sección F. ","")</f>
        <v/>
      </c>
    </row>
    <row r="46" spans="1:130" ht="16.149999999999999" customHeight="1" x14ac:dyDescent="0.25">
      <c r="A46" s="1515" t="s">
        <v>52</v>
      </c>
      <c r="B46" s="1516"/>
      <c r="C46" s="163">
        <f>SUM(D46:E46)</f>
        <v>0</v>
      </c>
      <c r="D46" s="164">
        <f>SUM(F46+H46+J46+L46+N46+P46)</f>
        <v>0</v>
      </c>
      <c r="E46" s="779">
        <f>SUM(G46+I46+K46+M46+O46+Q46)</f>
        <v>0</v>
      </c>
      <c r="F46" s="41"/>
      <c r="G46" s="774"/>
      <c r="H46" s="41"/>
      <c r="I46" s="774"/>
      <c r="J46" s="41"/>
      <c r="K46" s="42"/>
      <c r="L46" s="41"/>
      <c r="M46" s="42"/>
      <c r="N46" s="773"/>
      <c r="O46" s="42"/>
      <c r="P46" s="773"/>
      <c r="Q46" s="42"/>
      <c r="R46" s="156" t="str">
        <f t="shared" si="5"/>
        <v/>
      </c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CA46" s="10" t="str">
        <f>IF(C46&lt;&gt;[5]A05!C68,"* Niños derivados deben ser iguales al ingreso de niños(as) con Otras Vulnerabilidad a salas de estimulación REM A05 sección F. ","")</f>
        <v/>
      </c>
    </row>
    <row r="47" spans="1:130" ht="31.15" customHeight="1" x14ac:dyDescent="0.25">
      <c r="A47" s="18" t="s">
        <v>53</v>
      </c>
      <c r="B47" s="19"/>
      <c r="C47" s="19"/>
      <c r="D47" s="19"/>
      <c r="E47" s="19"/>
      <c r="F47" s="19"/>
      <c r="G47" s="19"/>
      <c r="H47" s="19"/>
      <c r="I47" s="19"/>
      <c r="J47" s="166"/>
      <c r="K47" s="166"/>
      <c r="L47" s="166"/>
      <c r="M47" s="166"/>
      <c r="N47" s="166"/>
      <c r="O47" s="166"/>
      <c r="P47" s="166"/>
      <c r="Q47" s="166"/>
      <c r="R47" s="86"/>
      <c r="S47" s="86"/>
      <c r="T47" s="86"/>
      <c r="U47" s="86"/>
      <c r="V47" s="86"/>
      <c r="W47" s="86"/>
      <c r="X47" s="86"/>
      <c r="Y47" s="86"/>
      <c r="Z47" s="86"/>
      <c r="AA47" s="86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</row>
    <row r="48" spans="1:130" ht="16.149999999999999" customHeight="1" x14ac:dyDescent="0.25">
      <c r="A48" s="1517" t="s">
        <v>21</v>
      </c>
      <c r="B48" s="1518"/>
      <c r="C48" s="1508" t="s">
        <v>5</v>
      </c>
      <c r="D48" s="1460"/>
      <c r="E48" s="1504"/>
      <c r="F48" s="1183" t="s">
        <v>28</v>
      </c>
      <c r="G48" s="1183"/>
      <c r="H48" s="1183"/>
      <c r="I48" s="1183"/>
      <c r="J48" s="166"/>
      <c r="K48" s="166"/>
      <c r="L48" s="166"/>
      <c r="M48" s="166"/>
      <c r="N48" s="166"/>
      <c r="O48" s="166"/>
      <c r="P48" s="166"/>
      <c r="Q48" s="166"/>
      <c r="R48" s="86"/>
      <c r="S48" s="86"/>
      <c r="T48" s="86"/>
      <c r="U48" s="86"/>
      <c r="V48" s="86"/>
      <c r="W48" s="86"/>
      <c r="X48" s="86"/>
      <c r="Y48" s="86"/>
      <c r="Z48" s="86"/>
      <c r="AA48" s="86"/>
    </row>
    <row r="49" spans="1:130" ht="16.149999999999999" customHeight="1" x14ac:dyDescent="0.25">
      <c r="A49" s="1223"/>
      <c r="B49" s="1224"/>
      <c r="C49" s="1190"/>
      <c r="D49" s="1191"/>
      <c r="E49" s="1185"/>
      <c r="F49" s="1502" t="s">
        <v>8</v>
      </c>
      <c r="G49" s="1503"/>
      <c r="H49" s="1502" t="s">
        <v>9</v>
      </c>
      <c r="I49" s="1503"/>
      <c r="J49" s="166"/>
      <c r="K49" s="166"/>
      <c r="L49" s="166"/>
      <c r="M49" s="166"/>
      <c r="N49" s="166"/>
      <c r="O49" s="166"/>
      <c r="P49" s="166"/>
      <c r="Q49" s="166"/>
      <c r="R49" s="86"/>
      <c r="S49" s="86"/>
      <c r="T49" s="86"/>
      <c r="U49" s="86"/>
      <c r="V49" s="86"/>
      <c r="W49" s="86"/>
      <c r="X49" s="86"/>
      <c r="Y49" s="86"/>
      <c r="Z49" s="86"/>
      <c r="AA49" s="86"/>
    </row>
    <row r="50" spans="1:130" ht="16.149999999999999" customHeight="1" x14ac:dyDescent="0.25">
      <c r="A50" s="1225"/>
      <c r="B50" s="1226"/>
      <c r="C50" s="767" t="s">
        <v>17</v>
      </c>
      <c r="D50" s="83" t="s">
        <v>18</v>
      </c>
      <c r="E50" s="620" t="s">
        <v>19</v>
      </c>
      <c r="F50" s="30" t="s">
        <v>18</v>
      </c>
      <c r="G50" s="747" t="s">
        <v>19</v>
      </c>
      <c r="H50" s="30" t="s">
        <v>18</v>
      </c>
      <c r="I50" s="747" t="s">
        <v>19</v>
      </c>
      <c r="J50" s="166"/>
      <c r="K50" s="166"/>
      <c r="L50" s="166"/>
      <c r="M50" s="166"/>
      <c r="N50" s="166"/>
      <c r="O50" s="166"/>
      <c r="P50" s="166"/>
      <c r="Q50" s="16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1:130" ht="16.149999999999999" customHeight="1" x14ac:dyDescent="0.25">
      <c r="A51" s="1513" t="s">
        <v>54</v>
      </c>
      <c r="B51" s="1514"/>
      <c r="C51" s="167">
        <f>SUM(D51+E51)</f>
        <v>0</v>
      </c>
      <c r="D51" s="168">
        <f t="shared" ref="D51:E54" si="6">SUM(F51+H51)</f>
        <v>0</v>
      </c>
      <c r="E51" s="772">
        <f t="shared" si="6"/>
        <v>0</v>
      </c>
      <c r="F51" s="169">
        <f>SUM(F52:F54)</f>
        <v>0</v>
      </c>
      <c r="G51" s="779">
        <f>SUM(G52:G54)</f>
        <v>0</v>
      </c>
      <c r="H51" s="780">
        <f>SUM(H52:H54)</f>
        <v>0</v>
      </c>
      <c r="I51" s="171">
        <f>SUM(I52:I54)</f>
        <v>0</v>
      </c>
      <c r="J51" s="172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86"/>
      <c r="AA51" s="86"/>
    </row>
    <row r="52" spans="1:130" ht="16.149999999999999" customHeight="1" x14ac:dyDescent="0.25">
      <c r="A52" s="1209" t="s">
        <v>22</v>
      </c>
      <c r="B52" s="1210"/>
      <c r="C52" s="173">
        <f>SUM(D52+E52)</f>
        <v>0</v>
      </c>
      <c r="D52" s="174">
        <f t="shared" si="6"/>
        <v>0</v>
      </c>
      <c r="E52" s="49">
        <f t="shared" si="6"/>
        <v>0</v>
      </c>
      <c r="F52" s="50"/>
      <c r="G52" s="100"/>
      <c r="H52" s="98"/>
      <c r="I52" s="51"/>
      <c r="J52" s="172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86"/>
      <c r="AA52" s="86"/>
    </row>
    <row r="53" spans="1:130" ht="16.149999999999999" customHeight="1" x14ac:dyDescent="0.25">
      <c r="A53" s="1211" t="s">
        <v>55</v>
      </c>
      <c r="B53" s="1212"/>
      <c r="C53" s="110">
        <f>SUM(D53+E53)</f>
        <v>0</v>
      </c>
      <c r="D53" s="111">
        <f t="shared" si="6"/>
        <v>0</v>
      </c>
      <c r="E53" s="112">
        <f t="shared" si="6"/>
        <v>0</v>
      </c>
      <c r="F53" s="104"/>
      <c r="G53" s="108"/>
      <c r="H53" s="106"/>
      <c r="I53" s="105"/>
      <c r="J53" s="172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86"/>
      <c r="AA53" s="86"/>
    </row>
    <row r="54" spans="1:130" ht="16.149999999999999" customHeight="1" x14ac:dyDescent="0.25">
      <c r="A54" s="1227" t="s">
        <v>56</v>
      </c>
      <c r="B54" s="1228"/>
      <c r="C54" s="54">
        <f>SUM(D54+E54)</f>
        <v>0</v>
      </c>
      <c r="D54" s="114">
        <f t="shared" si="6"/>
        <v>0</v>
      </c>
      <c r="E54" s="56">
        <f t="shared" si="6"/>
        <v>0</v>
      </c>
      <c r="F54" s="58"/>
      <c r="G54" s="117"/>
      <c r="H54" s="115"/>
      <c r="I54" s="59"/>
      <c r="J54" s="172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86"/>
      <c r="AA54" s="86"/>
    </row>
    <row r="55" spans="1:130" ht="31.15" customHeight="1" x14ac:dyDescent="0.25">
      <c r="A55" s="18" t="s">
        <v>57</v>
      </c>
      <c r="B55" s="19"/>
      <c r="C55" s="19"/>
      <c r="D55" s="19"/>
      <c r="E55" s="19"/>
      <c r="F55" s="19"/>
      <c r="G55" s="19"/>
      <c r="H55" s="19"/>
      <c r="I55" s="19"/>
      <c r="J55" s="20"/>
      <c r="K55" s="20"/>
      <c r="L55" s="175"/>
      <c r="M55" s="166"/>
      <c r="N55" s="166"/>
      <c r="O55" s="16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</row>
    <row r="56" spans="1:130" ht="16.149999999999999" customHeight="1" x14ac:dyDescent="0.25">
      <c r="A56" s="1508" t="s">
        <v>58</v>
      </c>
      <c r="B56" s="1460"/>
      <c r="C56" s="1508" t="s">
        <v>59</v>
      </c>
      <c r="D56" s="1460"/>
      <c r="E56" s="1504"/>
      <c r="F56" s="1519" t="s">
        <v>60</v>
      </c>
      <c r="G56" s="1519"/>
      <c r="H56" s="1519"/>
      <c r="I56" s="1519"/>
      <c r="J56" s="1519"/>
      <c r="K56" s="1519"/>
      <c r="L56" s="1519"/>
      <c r="M56" s="1519"/>
      <c r="N56" s="1519"/>
      <c r="O56" s="1503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</row>
    <row r="57" spans="1:130" ht="16.149999999999999" customHeight="1" x14ac:dyDescent="0.25">
      <c r="A57" s="1201"/>
      <c r="B57" s="1229"/>
      <c r="C57" s="1190"/>
      <c r="D57" s="1191"/>
      <c r="E57" s="1185"/>
      <c r="F57" s="1519" t="s">
        <v>61</v>
      </c>
      <c r="G57" s="1503"/>
      <c r="H57" s="1519" t="s">
        <v>62</v>
      </c>
      <c r="I57" s="1503"/>
      <c r="J57" s="1519" t="s">
        <v>63</v>
      </c>
      <c r="K57" s="1519"/>
      <c r="L57" s="1502" t="s">
        <v>64</v>
      </c>
      <c r="M57" s="1503"/>
      <c r="N57" s="1502" t="s">
        <v>65</v>
      </c>
      <c r="O57" s="1503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</row>
    <row r="58" spans="1:130" ht="16.149999999999999" customHeight="1" x14ac:dyDescent="0.25">
      <c r="A58" s="1190"/>
      <c r="B58" s="1191"/>
      <c r="C58" s="30" t="s">
        <v>17</v>
      </c>
      <c r="D58" s="83" t="s">
        <v>18</v>
      </c>
      <c r="E58" s="747" t="s">
        <v>19</v>
      </c>
      <c r="F58" s="30" t="s">
        <v>18</v>
      </c>
      <c r="G58" s="747" t="s">
        <v>19</v>
      </c>
      <c r="H58" s="30" t="s">
        <v>18</v>
      </c>
      <c r="I58" s="747" t="s">
        <v>19</v>
      </c>
      <c r="J58" s="30" t="s">
        <v>18</v>
      </c>
      <c r="K58" s="781" t="s">
        <v>19</v>
      </c>
      <c r="L58" s="30" t="s">
        <v>18</v>
      </c>
      <c r="M58" s="747" t="s">
        <v>19</v>
      </c>
      <c r="N58" s="30" t="s">
        <v>18</v>
      </c>
      <c r="O58" s="747" t="s">
        <v>19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782"/>
      <c r="AB58" s="783"/>
    </row>
    <row r="59" spans="1:130" ht="16.149999999999999" customHeight="1" x14ac:dyDescent="0.25">
      <c r="A59" s="1515" t="s">
        <v>66</v>
      </c>
      <c r="B59" s="1516"/>
      <c r="C59" s="167">
        <f>SUM(D59+E59)</f>
        <v>0</v>
      </c>
      <c r="D59" s="168">
        <f>SUM(F59+H59+J59+L59+N59)</f>
        <v>0</v>
      </c>
      <c r="E59" s="772">
        <f>SUM(G59+I59+K59+M59+O59)</f>
        <v>0</v>
      </c>
      <c r="F59" s="753"/>
      <c r="G59" s="42"/>
      <c r="H59" s="753"/>
      <c r="I59" s="42"/>
      <c r="J59" s="753"/>
      <c r="K59" s="179"/>
      <c r="L59" s="41"/>
      <c r="M59" s="42"/>
      <c r="N59" s="41"/>
      <c r="O59" s="42"/>
      <c r="P59" s="44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78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149999999999999" customHeight="1" x14ac:dyDescent="0.25">
      <c r="A60" s="1234" t="s">
        <v>67</v>
      </c>
      <c r="B60" s="1234"/>
      <c r="C60" s="47">
        <f>SUM(D60+E60)</f>
        <v>0</v>
      </c>
      <c r="D60" s="180">
        <f t="shared" ref="D60:E62" si="7">SUM(F60+H60+J60)</f>
        <v>0</v>
      </c>
      <c r="E60" s="181">
        <f t="shared" si="7"/>
        <v>0</v>
      </c>
      <c r="F60" s="50"/>
      <c r="G60" s="51"/>
      <c r="H60" s="52"/>
      <c r="I60" s="51"/>
      <c r="J60" s="52"/>
      <c r="K60" s="182"/>
      <c r="L60" s="183"/>
      <c r="M60" s="184"/>
      <c r="N60" s="183"/>
      <c r="O60" s="184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782"/>
      <c r="AB60" s="783"/>
    </row>
    <row r="61" spans="1:130" ht="16.149999999999999" customHeight="1" x14ac:dyDescent="0.25">
      <c r="A61" s="1235" t="s">
        <v>68</v>
      </c>
      <c r="B61" s="1212"/>
      <c r="C61" s="185">
        <f>SUM(D61+E61)</f>
        <v>0</v>
      </c>
      <c r="D61" s="132">
        <f t="shared" si="7"/>
        <v>0</v>
      </c>
      <c r="E61" s="186">
        <f t="shared" si="7"/>
        <v>0</v>
      </c>
      <c r="F61" s="106"/>
      <c r="G61" s="105"/>
      <c r="H61" s="187"/>
      <c r="I61" s="105"/>
      <c r="J61" s="187"/>
      <c r="K61" s="188"/>
      <c r="L61" s="189"/>
      <c r="M61" s="190"/>
      <c r="N61" s="191"/>
      <c r="O61" s="192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782"/>
      <c r="AB61" s="783"/>
    </row>
    <row r="62" spans="1:130" ht="16.149999999999999" customHeight="1" x14ac:dyDescent="0.25">
      <c r="A62" s="1236" t="s">
        <v>69</v>
      </c>
      <c r="B62" s="1236"/>
      <c r="C62" s="47">
        <f>SUM(D62+E62)</f>
        <v>0</v>
      </c>
      <c r="D62" s="111">
        <f t="shared" si="7"/>
        <v>0</v>
      </c>
      <c r="E62" s="181">
        <f t="shared" si="7"/>
        <v>0</v>
      </c>
      <c r="F62" s="193"/>
      <c r="G62" s="194"/>
      <c r="H62" s="195"/>
      <c r="I62" s="194"/>
      <c r="J62" s="195"/>
      <c r="K62" s="196"/>
      <c r="L62" s="189"/>
      <c r="M62" s="190"/>
      <c r="N62" s="191"/>
      <c r="O62" s="192"/>
      <c r="P62" s="81"/>
      <c r="Q62" s="197"/>
      <c r="R62" s="197"/>
      <c r="S62" s="197"/>
      <c r="T62" s="197"/>
      <c r="U62" s="7"/>
      <c r="V62" s="7"/>
      <c r="W62" s="7"/>
      <c r="X62" s="7"/>
      <c r="Y62" s="7"/>
      <c r="Z62" s="7"/>
      <c r="AA62" s="784"/>
      <c r="AB62" s="783"/>
    </row>
    <row r="63" spans="1:130" ht="16.149999999999999" customHeight="1" x14ac:dyDescent="0.25">
      <c r="A63" s="1237" t="s">
        <v>70</v>
      </c>
      <c r="B63" s="1237"/>
      <c r="C63" s="199">
        <f>SUM(D63+E63)</f>
        <v>0</v>
      </c>
      <c r="D63" s="200">
        <f>SUM(J63+L63+N63)</f>
        <v>0</v>
      </c>
      <c r="E63" s="201">
        <f>SUM(K63+M63+O63)</f>
        <v>0</v>
      </c>
      <c r="F63" s="202"/>
      <c r="G63" s="203"/>
      <c r="H63" s="202"/>
      <c r="I63" s="203"/>
      <c r="J63" s="204"/>
      <c r="K63" s="205"/>
      <c r="L63" s="206"/>
      <c r="M63" s="207"/>
      <c r="N63" s="208"/>
      <c r="O63" s="209"/>
      <c r="P63" s="81"/>
      <c r="Q63" s="197"/>
      <c r="R63" s="197"/>
      <c r="S63" s="197"/>
      <c r="T63" s="197"/>
      <c r="U63" s="7"/>
      <c r="V63" s="7"/>
      <c r="W63" s="7"/>
      <c r="X63" s="7"/>
      <c r="Y63" s="7"/>
      <c r="Z63" s="7"/>
      <c r="AA63" s="210"/>
    </row>
    <row r="64" spans="1:130" s="8" customFormat="1" ht="31.15" customHeight="1" x14ac:dyDescent="0.25">
      <c r="A64" s="211" t="s">
        <v>71</v>
      </c>
      <c r="B64" s="86"/>
      <c r="C64" s="86"/>
      <c r="D64" s="86"/>
      <c r="E64" s="212"/>
      <c r="F64" s="86"/>
      <c r="G64" s="212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85"/>
      <c r="V64" s="785"/>
      <c r="W64" s="785"/>
      <c r="X64" s="785"/>
      <c r="Y64" s="785"/>
      <c r="Z64" s="784"/>
      <c r="AA64" s="784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</row>
    <row r="65" spans="1:130" s="8" customFormat="1" ht="31.15" customHeight="1" x14ac:dyDescent="0.25">
      <c r="A65" s="211" t="s">
        <v>72</v>
      </c>
      <c r="B65" s="211"/>
      <c r="C65" s="211"/>
      <c r="D65" s="211"/>
      <c r="E65" s="211"/>
      <c r="F65" s="211"/>
      <c r="G65" s="211"/>
      <c r="H65" s="211"/>
      <c r="I65" s="211"/>
      <c r="J65" s="214"/>
      <c r="K65" s="81"/>
      <c r="L65" s="81"/>
      <c r="M65" s="81"/>
      <c r="N65" s="197"/>
      <c r="O65" s="197"/>
      <c r="P65" s="197"/>
      <c r="Q65" s="197"/>
      <c r="R65" s="197"/>
      <c r="S65" s="197"/>
      <c r="T65" s="197"/>
      <c r="U65" s="784"/>
      <c r="V65" s="784"/>
      <c r="W65" s="784"/>
      <c r="X65" s="784"/>
      <c r="Y65" s="784"/>
      <c r="Z65" s="784"/>
      <c r="AA65" s="784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</row>
    <row r="66" spans="1:130" ht="16.149999999999999" customHeight="1" x14ac:dyDescent="0.25">
      <c r="A66" s="1520" t="s">
        <v>73</v>
      </c>
      <c r="B66" s="1520"/>
      <c r="C66" s="1520" t="s">
        <v>59</v>
      </c>
      <c r="D66" s="215"/>
      <c r="E66" s="166"/>
      <c r="F66" s="166"/>
      <c r="G66" s="166"/>
      <c r="H66" s="166"/>
      <c r="I66" s="166"/>
      <c r="J66" s="166"/>
      <c r="K66" s="216"/>
      <c r="L66" s="216"/>
      <c r="M66" s="216"/>
      <c r="N66" s="17"/>
      <c r="O66" s="17"/>
      <c r="P66" s="7"/>
      <c r="Q66" s="7"/>
      <c r="R66" s="784"/>
      <c r="S66" s="784"/>
      <c r="T66" s="784"/>
      <c r="U66" s="784"/>
      <c r="V66" s="784"/>
      <c r="W66" s="784"/>
      <c r="X66" s="784"/>
      <c r="Y66" s="784"/>
      <c r="Z66" s="784"/>
      <c r="AA66" s="784"/>
    </row>
    <row r="67" spans="1:130" ht="16.149999999999999" customHeight="1" x14ac:dyDescent="0.25">
      <c r="A67" s="1199"/>
      <c r="B67" s="1199"/>
      <c r="C67" s="1199"/>
      <c r="D67" s="166"/>
      <c r="E67" s="166"/>
      <c r="F67" s="166"/>
      <c r="G67" s="166"/>
      <c r="H67" s="166"/>
      <c r="I67" s="166"/>
      <c r="J67" s="166"/>
      <c r="K67" s="216"/>
      <c r="L67" s="216"/>
      <c r="M67" s="216"/>
      <c r="N67" s="17"/>
      <c r="O67" s="17"/>
      <c r="P67" s="17"/>
      <c r="Q67" s="17"/>
      <c r="R67" s="786"/>
      <c r="S67" s="786"/>
      <c r="T67" s="786"/>
      <c r="U67" s="786"/>
      <c r="V67" s="786"/>
      <c r="W67" s="786"/>
      <c r="X67" s="786"/>
      <c r="Y67" s="786"/>
      <c r="Z67" s="784"/>
      <c r="AA67" s="784"/>
    </row>
    <row r="68" spans="1:130" ht="16.149999999999999" customHeight="1" x14ac:dyDescent="0.25">
      <c r="A68" s="1230" t="s">
        <v>59</v>
      </c>
      <c r="B68" s="1230"/>
      <c r="C68" s="218">
        <f>SUM(C69:C72)</f>
        <v>0</v>
      </c>
      <c r="D68" s="219"/>
      <c r="E68" s="166"/>
      <c r="F68" s="166"/>
      <c r="G68" s="166"/>
      <c r="H68" s="166"/>
      <c r="I68" s="166"/>
      <c r="J68" s="166"/>
      <c r="K68" s="216"/>
      <c r="L68" s="216"/>
      <c r="M68" s="216"/>
      <c r="N68" s="17"/>
      <c r="O68" s="17"/>
      <c r="P68" s="17"/>
      <c r="Q68" s="17"/>
      <c r="R68" s="786"/>
      <c r="S68" s="786"/>
      <c r="T68" s="787"/>
      <c r="U68" s="787"/>
      <c r="V68" s="787"/>
      <c r="W68" s="787"/>
      <c r="X68" s="787"/>
      <c r="Y68" s="787"/>
      <c r="Z68" s="784"/>
      <c r="AA68" s="784"/>
    </row>
    <row r="69" spans="1:130" ht="16.149999999999999" customHeight="1" x14ac:dyDescent="0.25">
      <c r="A69" s="1231" t="s">
        <v>74</v>
      </c>
      <c r="B69" s="1231"/>
      <c r="C69" s="221"/>
      <c r="D69" s="219"/>
      <c r="E69" s="166"/>
      <c r="F69" s="166"/>
      <c r="G69" s="166"/>
      <c r="H69" s="166"/>
      <c r="I69" s="166"/>
      <c r="J69" s="166"/>
      <c r="K69" s="216"/>
      <c r="L69" s="216"/>
      <c r="M69" s="216"/>
      <c r="N69" s="17"/>
      <c r="O69" s="17"/>
      <c r="P69" s="17"/>
      <c r="Q69" s="17"/>
      <c r="R69" s="786"/>
      <c r="S69" s="786"/>
      <c r="T69" s="787"/>
      <c r="U69" s="787"/>
      <c r="V69" s="787"/>
      <c r="W69" s="787"/>
      <c r="X69" s="787"/>
      <c r="Y69" s="787"/>
      <c r="Z69" s="784"/>
      <c r="AA69" s="784"/>
    </row>
    <row r="70" spans="1:130" ht="16.149999999999999" customHeight="1" x14ac:dyDescent="0.25">
      <c r="A70" s="1232" t="s">
        <v>75</v>
      </c>
      <c r="B70" s="1232"/>
      <c r="C70" s="222"/>
      <c r="D70" s="219"/>
      <c r="E70" s="166"/>
      <c r="F70" s="166"/>
      <c r="G70" s="166"/>
      <c r="H70" s="166"/>
      <c r="I70" s="166"/>
      <c r="J70" s="166"/>
      <c r="K70" s="216"/>
      <c r="L70" s="216"/>
      <c r="M70" s="216"/>
      <c r="N70" s="17"/>
      <c r="O70" s="17"/>
      <c r="P70" s="17"/>
      <c r="Q70" s="17"/>
      <c r="R70" s="786"/>
      <c r="S70" s="786"/>
      <c r="T70" s="787"/>
      <c r="U70" s="787"/>
      <c r="V70" s="787"/>
      <c r="W70" s="787"/>
      <c r="X70" s="787"/>
      <c r="Y70" s="787"/>
      <c r="Z70" s="784"/>
      <c r="AA70" s="784"/>
    </row>
    <row r="71" spans="1:130" ht="16.149999999999999" customHeight="1" x14ac:dyDescent="0.25">
      <c r="A71" s="1232" t="s">
        <v>22</v>
      </c>
      <c r="B71" s="1232"/>
      <c r="C71" s="222"/>
      <c r="D71" s="219"/>
      <c r="E71" s="166"/>
      <c r="F71" s="166"/>
      <c r="G71" s="166"/>
      <c r="H71" s="166"/>
      <c r="I71" s="166"/>
      <c r="J71" s="166"/>
      <c r="K71" s="216"/>
      <c r="L71" s="216"/>
      <c r="M71" s="216"/>
      <c r="N71" s="17"/>
      <c r="O71" s="17"/>
      <c r="P71" s="17"/>
      <c r="Q71" s="17"/>
      <c r="R71" s="786"/>
      <c r="S71" s="786"/>
      <c r="T71" s="787"/>
      <c r="U71" s="787"/>
      <c r="V71" s="787"/>
      <c r="W71" s="787"/>
      <c r="X71" s="787"/>
      <c r="Y71" s="787"/>
      <c r="Z71" s="784"/>
      <c r="AA71" s="784"/>
    </row>
    <row r="72" spans="1:130" ht="16.149999999999999" customHeight="1" x14ac:dyDescent="0.25">
      <c r="A72" s="1233" t="s">
        <v>76</v>
      </c>
      <c r="B72" s="1233"/>
      <c r="C72" s="223"/>
      <c r="D72" s="219"/>
      <c r="E72" s="166"/>
      <c r="F72" s="166"/>
      <c r="G72" s="166"/>
      <c r="H72" s="166"/>
      <c r="I72" s="166"/>
      <c r="J72" s="166"/>
      <c r="K72" s="216"/>
      <c r="L72" s="216"/>
      <c r="M72" s="216"/>
      <c r="N72" s="17"/>
      <c r="O72" s="17"/>
      <c r="P72" s="17"/>
      <c r="Q72" s="17"/>
      <c r="R72" s="786"/>
      <c r="S72" s="786"/>
      <c r="T72" s="787"/>
      <c r="U72" s="787"/>
      <c r="V72" s="787"/>
      <c r="W72" s="787"/>
      <c r="X72" s="787"/>
      <c r="Y72" s="787"/>
      <c r="Z72" s="784"/>
      <c r="AA72" s="784"/>
    </row>
    <row r="73" spans="1:130" ht="31.15" customHeight="1" x14ac:dyDescent="0.25">
      <c r="A73" s="20" t="s">
        <v>77</v>
      </c>
      <c r="B73" s="20"/>
      <c r="C73" s="20"/>
      <c r="D73" s="20"/>
      <c r="E73" s="20"/>
      <c r="F73" s="211"/>
      <c r="G73" s="211"/>
      <c r="H73" s="211"/>
      <c r="I73" s="211"/>
      <c r="J73" s="86"/>
      <c r="K73" s="224"/>
      <c r="L73" s="224"/>
      <c r="M73" s="224"/>
      <c r="N73" s="7"/>
      <c r="O73" s="7"/>
      <c r="P73" s="7"/>
      <c r="Q73" s="7"/>
      <c r="R73" s="784"/>
      <c r="S73" s="784"/>
      <c r="T73" s="784"/>
      <c r="U73" s="787"/>
      <c r="V73" s="787"/>
      <c r="W73" s="787"/>
      <c r="X73" s="787"/>
      <c r="Y73" s="787"/>
      <c r="Z73" s="784"/>
      <c r="AA73" s="784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</row>
    <row r="74" spans="1:130" ht="36" customHeight="1" x14ac:dyDescent="0.25">
      <c r="A74" s="1502" t="s">
        <v>78</v>
      </c>
      <c r="B74" s="1503"/>
      <c r="C74" s="619" t="s">
        <v>79</v>
      </c>
      <c r="D74" s="619" t="s">
        <v>38</v>
      </c>
      <c r="E74" s="619" t="s">
        <v>80</v>
      </c>
      <c r="F74" s="86"/>
      <c r="G74" s="86"/>
      <c r="H74" s="86"/>
      <c r="I74" s="86"/>
      <c r="J74" s="86"/>
      <c r="K74" s="224"/>
      <c r="L74" s="224"/>
      <c r="M74" s="224"/>
      <c r="N74" s="7"/>
      <c r="O74" s="7"/>
      <c r="P74" s="7"/>
      <c r="Q74" s="7"/>
      <c r="R74" s="784"/>
      <c r="S74" s="784"/>
      <c r="T74" s="784"/>
      <c r="U74" s="787"/>
      <c r="V74" s="787"/>
      <c r="W74" s="787"/>
      <c r="X74" s="787"/>
      <c r="Y74" s="787"/>
      <c r="Z74" s="784"/>
      <c r="AA74" s="784"/>
    </row>
    <row r="75" spans="1:130" ht="15" customHeight="1" x14ac:dyDescent="0.25">
      <c r="A75" s="1522" t="s">
        <v>81</v>
      </c>
      <c r="B75" s="1523"/>
      <c r="C75" s="226"/>
      <c r="D75" s="226"/>
      <c r="E75" s="226"/>
      <c r="F75" s="44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784"/>
      <c r="S75" s="784"/>
      <c r="T75" s="784"/>
      <c r="U75" s="786"/>
      <c r="V75" s="786"/>
      <c r="W75" s="786"/>
      <c r="X75" s="786"/>
      <c r="Y75" s="786"/>
      <c r="Z75" s="784"/>
      <c r="AA75" s="784"/>
      <c r="CC75" s="10" t="str">
        <f>IF(C75&lt;=[5]A05!C11,"", "* Total de aplicaciones EPSA NO DEBE ser MAYOR que el Total de Gestantes ingresadas en REM A05 Sección A. ")</f>
        <v/>
      </c>
      <c r="CG75" s="10">
        <v>0</v>
      </c>
      <c r="CH75" s="10">
        <v>0</v>
      </c>
    </row>
    <row r="76" spans="1:130" ht="31.15" customHeight="1" x14ac:dyDescent="0.25">
      <c r="A76" s="20" t="s">
        <v>82</v>
      </c>
      <c r="B76" s="20"/>
      <c r="C76" s="20"/>
      <c r="D76" s="20"/>
      <c r="E76" s="20"/>
      <c r="F76" s="211"/>
      <c r="G76" s="211"/>
      <c r="H76" s="211"/>
      <c r="I76" s="788"/>
      <c r="J76" s="789"/>
      <c r="K76" s="788"/>
      <c r="L76" s="784"/>
      <c r="M76" s="784"/>
      <c r="N76" s="784"/>
      <c r="O76" s="784"/>
      <c r="P76" s="790"/>
      <c r="Q76" s="789"/>
      <c r="R76" s="784"/>
      <c r="S76" s="784"/>
      <c r="T76" s="784"/>
      <c r="U76" s="786"/>
      <c r="V76" s="786"/>
      <c r="W76" s="786"/>
      <c r="X76" s="786"/>
      <c r="Y76" s="786"/>
      <c r="Z76" s="784"/>
      <c r="AA76" s="784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G76" s="10">
        <v>0</v>
      </c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</row>
    <row r="77" spans="1:130" ht="51" customHeight="1" x14ac:dyDescent="0.25">
      <c r="A77" s="1524" t="s">
        <v>83</v>
      </c>
      <c r="B77" s="1525"/>
      <c r="C77" s="791" t="s">
        <v>79</v>
      </c>
      <c r="D77" s="229" t="s">
        <v>84</v>
      </c>
      <c r="E77" s="229" t="s">
        <v>85</v>
      </c>
      <c r="F77" s="230"/>
      <c r="G77" s="230"/>
      <c r="H77" s="230"/>
      <c r="I77" s="792"/>
      <c r="J77" s="792"/>
      <c r="K77" s="788"/>
      <c r="L77" s="784"/>
      <c r="M77" s="784"/>
      <c r="N77" s="784"/>
      <c r="O77" s="784"/>
      <c r="P77" s="784"/>
      <c r="Q77" s="784"/>
      <c r="R77" s="210"/>
      <c r="S77" s="7"/>
      <c r="T77" s="7"/>
      <c r="U77" s="17"/>
      <c r="V77" s="17"/>
      <c r="W77" s="17"/>
      <c r="X77" s="17"/>
      <c r="Y77" s="17"/>
      <c r="Z77" s="7"/>
      <c r="AA77" s="7"/>
      <c r="CG77" s="10">
        <v>0</v>
      </c>
    </row>
    <row r="78" spans="1:130" ht="25.15" customHeight="1" x14ac:dyDescent="0.25">
      <c r="A78" s="1525" t="s">
        <v>86</v>
      </c>
      <c r="B78" s="623" t="s">
        <v>87</v>
      </c>
      <c r="C78" s="233"/>
      <c r="D78" s="234"/>
      <c r="E78" s="233"/>
      <c r="F78" s="44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793"/>
      <c r="S78" s="7"/>
      <c r="T78" s="7"/>
      <c r="U78" s="17"/>
      <c r="V78" s="17"/>
      <c r="W78" s="17"/>
      <c r="X78" s="17"/>
      <c r="Y78" s="17"/>
      <c r="Z78" s="7"/>
      <c r="AA78" s="7"/>
      <c r="CG78" s="10">
        <v>0</v>
      </c>
    </row>
    <row r="79" spans="1:130" ht="25.15" customHeight="1" thickBot="1" x14ac:dyDescent="0.3">
      <c r="A79" s="1205"/>
      <c r="B79" s="236" t="s">
        <v>88</v>
      </c>
      <c r="C79" s="237"/>
      <c r="D79" s="238"/>
      <c r="E79" s="237"/>
      <c r="F79" s="44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784"/>
      <c r="S79" s="7"/>
      <c r="T79" s="7"/>
      <c r="U79" s="17"/>
      <c r="V79" s="17"/>
      <c r="W79" s="17"/>
      <c r="X79" s="17"/>
      <c r="Y79" s="17"/>
      <c r="Z79" s="7"/>
      <c r="AA79" s="7"/>
      <c r="CG79" s="10">
        <v>0</v>
      </c>
    </row>
    <row r="80" spans="1:130" ht="16.149999999999999" customHeight="1" thickTop="1" x14ac:dyDescent="0.25">
      <c r="A80" s="1244" t="s">
        <v>89</v>
      </c>
      <c r="B80" s="239" t="s">
        <v>90</v>
      </c>
      <c r="C80" s="240"/>
      <c r="D80" s="240"/>
      <c r="E80" s="241"/>
      <c r="F80" s="44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784"/>
      <c r="S80" s="7"/>
      <c r="T80" s="7"/>
      <c r="U80" s="17"/>
      <c r="V80" s="17"/>
      <c r="W80" s="17"/>
      <c r="X80" s="17"/>
      <c r="Y80" s="17"/>
      <c r="Z80" s="7"/>
      <c r="AA80" s="7"/>
      <c r="CG80" s="10">
        <v>0</v>
      </c>
    </row>
    <row r="81" spans="1:130" ht="16.149999999999999" customHeight="1" x14ac:dyDescent="0.25">
      <c r="A81" s="1199"/>
      <c r="B81" s="242" t="s">
        <v>91</v>
      </c>
      <c r="C81" s="223"/>
      <c r="D81" s="223"/>
      <c r="E81" s="243"/>
      <c r="F81" s="44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784"/>
      <c r="S81" s="7"/>
      <c r="T81" s="7"/>
      <c r="U81" s="17"/>
      <c r="V81" s="17"/>
      <c r="W81" s="17"/>
      <c r="X81" s="17"/>
      <c r="Y81" s="17"/>
      <c r="Z81" s="7"/>
      <c r="AA81" s="7"/>
      <c r="CG81" s="10">
        <v>0</v>
      </c>
    </row>
    <row r="82" spans="1:130" ht="31.15" customHeight="1" x14ac:dyDescent="0.25">
      <c r="A82" s="20" t="s">
        <v>92</v>
      </c>
      <c r="B82" s="244"/>
      <c r="C82" s="70"/>
      <c r="D82" s="70"/>
      <c r="E82" s="70"/>
      <c r="F82" s="245"/>
      <c r="G82" s="86"/>
      <c r="H82" s="224"/>
      <c r="I82" s="7"/>
      <c r="J82" s="246"/>
      <c r="K82" s="789"/>
      <c r="L82" s="794"/>
      <c r="M82" s="794"/>
      <c r="N82" s="784"/>
      <c r="O82" s="784"/>
      <c r="P82" s="784"/>
      <c r="Q82" s="784"/>
      <c r="R82" s="784"/>
      <c r="S82" s="7"/>
      <c r="T82" s="7"/>
      <c r="U82" s="17"/>
      <c r="V82" s="17"/>
      <c r="W82" s="17"/>
      <c r="X82" s="17"/>
      <c r="Y82" s="17"/>
      <c r="Z82" s="7"/>
      <c r="AA82" s="7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</row>
    <row r="83" spans="1:130" ht="16.149999999999999" customHeight="1" x14ac:dyDescent="0.25">
      <c r="A83" s="1526" t="s">
        <v>93</v>
      </c>
      <c r="B83" s="1525"/>
      <c r="C83" s="1502" t="s">
        <v>59</v>
      </c>
      <c r="D83" s="1521"/>
      <c r="E83" s="1503"/>
      <c r="F83" s="1502" t="s">
        <v>94</v>
      </c>
      <c r="G83" s="1503"/>
      <c r="H83" s="1502" t="s">
        <v>95</v>
      </c>
      <c r="I83" s="1503"/>
      <c r="J83" s="216"/>
      <c r="K83" s="795"/>
      <c r="L83" s="787"/>
      <c r="M83" s="787"/>
      <c r="N83" s="796"/>
      <c r="O83" s="796"/>
      <c r="P83" s="787"/>
      <c r="Q83" s="787"/>
      <c r="R83" s="786"/>
      <c r="S83" s="17"/>
      <c r="T83" s="17"/>
      <c r="U83" s="17"/>
      <c r="V83" s="17"/>
      <c r="W83" s="17"/>
      <c r="X83" s="17"/>
      <c r="Y83" s="17"/>
      <c r="Z83" s="7"/>
      <c r="AA83" s="7"/>
    </row>
    <row r="84" spans="1:130" ht="16.149999999999999" customHeight="1" x14ac:dyDescent="0.25">
      <c r="A84" s="1191"/>
      <c r="B84" s="1185"/>
      <c r="C84" s="797" t="s">
        <v>17</v>
      </c>
      <c r="D84" s="746" t="s">
        <v>18</v>
      </c>
      <c r="E84" s="747" t="s">
        <v>19</v>
      </c>
      <c r="F84" s="30" t="s">
        <v>18</v>
      </c>
      <c r="G84" s="747" t="s">
        <v>19</v>
      </c>
      <c r="H84" s="30" t="s">
        <v>18</v>
      </c>
      <c r="I84" s="747" t="s">
        <v>19</v>
      </c>
      <c r="J84" s="166"/>
      <c r="K84" s="216"/>
      <c r="L84" s="787"/>
      <c r="M84" s="787"/>
      <c r="N84" s="787"/>
      <c r="O84" s="796"/>
      <c r="P84" s="796"/>
      <c r="Q84" s="787"/>
      <c r="R84" s="787"/>
      <c r="S84" s="17"/>
      <c r="T84" s="17"/>
      <c r="U84" s="17"/>
      <c r="V84" s="17"/>
      <c r="W84" s="17"/>
      <c r="X84" s="17"/>
      <c r="Y84" s="17"/>
      <c r="Z84" s="7"/>
      <c r="AA84" s="7"/>
    </row>
    <row r="85" spans="1:130" ht="16.149999999999999" customHeight="1" x14ac:dyDescent="0.25">
      <c r="A85" s="1502" t="s">
        <v>59</v>
      </c>
      <c r="B85" s="1503"/>
      <c r="C85" s="169">
        <f t="shared" ref="C85:I85" si="8">SUM(C86:C90)</f>
        <v>0</v>
      </c>
      <c r="D85" s="798">
        <f t="shared" si="8"/>
        <v>0</v>
      </c>
      <c r="E85" s="779">
        <f t="shared" si="8"/>
        <v>0</v>
      </c>
      <c r="F85" s="780">
        <f t="shared" si="8"/>
        <v>0</v>
      </c>
      <c r="G85" s="171">
        <f t="shared" si="8"/>
        <v>0</v>
      </c>
      <c r="H85" s="780">
        <f t="shared" si="8"/>
        <v>0</v>
      </c>
      <c r="I85" s="171">
        <f t="shared" si="8"/>
        <v>0</v>
      </c>
      <c r="J85" s="20"/>
      <c r="K85" s="20"/>
      <c r="L85" s="799"/>
      <c r="M85" s="787"/>
      <c r="N85" s="787"/>
      <c r="O85" s="796"/>
      <c r="P85" s="796"/>
      <c r="Q85" s="800"/>
      <c r="R85" s="800"/>
      <c r="S85" s="17"/>
      <c r="T85" s="17"/>
      <c r="U85" s="17"/>
      <c r="V85" s="17"/>
      <c r="W85" s="17"/>
      <c r="X85" s="17"/>
      <c r="Y85" s="17"/>
      <c r="Z85" s="7"/>
      <c r="AA85" s="7"/>
    </row>
    <row r="86" spans="1:130" ht="16.149999999999999" customHeight="1" x14ac:dyDescent="0.25">
      <c r="A86" s="1238" t="s">
        <v>22</v>
      </c>
      <c r="B86" s="1239"/>
      <c r="C86" s="253">
        <f>SUM(D86+E86)</f>
        <v>0</v>
      </c>
      <c r="D86" s="254">
        <f t="shared" ref="D86:E90" si="9">SUM(F86+H86)</f>
        <v>0</v>
      </c>
      <c r="E86" s="155">
        <f t="shared" si="9"/>
        <v>0</v>
      </c>
      <c r="F86" s="119"/>
      <c r="G86" s="123"/>
      <c r="H86" s="119"/>
      <c r="I86" s="123"/>
      <c r="J86" s="255"/>
      <c r="K86" s="216"/>
      <c r="L86" s="787"/>
      <c r="M86" s="787"/>
      <c r="N86" s="787"/>
      <c r="O86" s="796"/>
      <c r="P86" s="796"/>
      <c r="Q86" s="800"/>
      <c r="R86" s="800"/>
      <c r="S86" s="17"/>
      <c r="T86" s="17"/>
      <c r="U86" s="17"/>
      <c r="V86" s="17"/>
      <c r="W86" s="17"/>
      <c r="X86" s="17"/>
      <c r="Y86" s="17"/>
      <c r="Z86" s="7"/>
      <c r="AA86" s="7"/>
    </row>
    <row r="87" spans="1:130" ht="16.149999999999999" customHeight="1" x14ac:dyDescent="0.25">
      <c r="A87" s="1240" t="s">
        <v>76</v>
      </c>
      <c r="B87" s="1241"/>
      <c r="C87" s="256">
        <f>SUM(D87+E87)</f>
        <v>0</v>
      </c>
      <c r="D87" s="257">
        <f t="shared" si="9"/>
        <v>0</v>
      </c>
      <c r="E87" s="159">
        <f t="shared" si="9"/>
        <v>0</v>
      </c>
      <c r="F87" s="50"/>
      <c r="G87" s="100"/>
      <c r="H87" s="50"/>
      <c r="I87" s="100"/>
      <c r="J87" s="255"/>
      <c r="K87" s="216"/>
      <c r="L87" s="787"/>
      <c r="M87" s="787"/>
      <c r="N87" s="787"/>
      <c r="O87" s="796"/>
      <c r="P87" s="796"/>
      <c r="Q87" s="800"/>
      <c r="R87" s="800"/>
      <c r="S87" s="17"/>
      <c r="T87" s="17"/>
      <c r="U87" s="17"/>
      <c r="V87" s="17"/>
      <c r="W87" s="17"/>
      <c r="X87" s="17"/>
      <c r="Y87" s="17"/>
      <c r="Z87" s="7"/>
      <c r="AA87" s="7"/>
    </row>
    <row r="88" spans="1:130" ht="16.149999999999999" customHeight="1" x14ac:dyDescent="0.25">
      <c r="A88" s="1240" t="s">
        <v>75</v>
      </c>
      <c r="B88" s="1241"/>
      <c r="C88" s="256">
        <f>SUM(D88+E88)</f>
        <v>0</v>
      </c>
      <c r="D88" s="257">
        <f t="shared" si="9"/>
        <v>0</v>
      </c>
      <c r="E88" s="159">
        <f t="shared" si="9"/>
        <v>0</v>
      </c>
      <c r="F88" s="104"/>
      <c r="G88" s="108"/>
      <c r="H88" s="104"/>
      <c r="I88" s="108"/>
      <c r="J88" s="255"/>
      <c r="K88" s="216"/>
      <c r="L88" s="787"/>
      <c r="M88" s="787"/>
      <c r="N88" s="787"/>
      <c r="O88" s="796"/>
      <c r="P88" s="796"/>
      <c r="Q88" s="800"/>
      <c r="R88" s="800"/>
      <c r="S88" s="17"/>
      <c r="T88" s="17"/>
      <c r="U88" s="17"/>
      <c r="V88" s="17"/>
      <c r="W88" s="17"/>
      <c r="X88" s="17"/>
      <c r="Y88" s="17"/>
      <c r="Z88" s="7"/>
      <c r="AA88" s="7"/>
    </row>
    <row r="89" spans="1:130" ht="16.149999999999999" customHeight="1" x14ac:dyDescent="0.25">
      <c r="A89" s="1247" t="s">
        <v>96</v>
      </c>
      <c r="B89" s="1248"/>
      <c r="C89" s="258">
        <f>SUM(D89+E89)</f>
        <v>0</v>
      </c>
      <c r="D89" s="259">
        <f t="shared" si="9"/>
        <v>0</v>
      </c>
      <c r="E89" s="260">
        <f t="shared" si="9"/>
        <v>0</v>
      </c>
      <c r="F89" s="134"/>
      <c r="G89" s="138"/>
      <c r="H89" s="134"/>
      <c r="I89" s="138"/>
      <c r="J89" s="255"/>
      <c r="K89" s="216"/>
      <c r="L89" s="787"/>
      <c r="M89" s="787"/>
      <c r="N89" s="787"/>
      <c r="O89" s="796"/>
      <c r="P89" s="796"/>
      <c r="Q89" s="800"/>
      <c r="R89" s="800"/>
      <c r="S89" s="17"/>
      <c r="T89" s="17"/>
      <c r="U89" s="17"/>
      <c r="V89" s="17"/>
      <c r="W89" s="17"/>
      <c r="X89" s="17"/>
      <c r="Y89" s="17"/>
      <c r="Z89" s="7"/>
      <c r="AA89" s="7"/>
    </row>
    <row r="90" spans="1:130" ht="16.149999999999999" customHeight="1" x14ac:dyDescent="0.25">
      <c r="A90" s="1249" t="s">
        <v>97</v>
      </c>
      <c r="B90" s="1250"/>
      <c r="C90" s="261">
        <f>SUM(D90+E90)</f>
        <v>0</v>
      </c>
      <c r="D90" s="262">
        <f t="shared" si="9"/>
        <v>0</v>
      </c>
      <c r="E90" s="162">
        <f t="shared" si="9"/>
        <v>0</v>
      </c>
      <c r="F90" s="58"/>
      <c r="G90" s="117"/>
      <c r="H90" s="58"/>
      <c r="I90" s="117"/>
      <c r="J90" s="255"/>
      <c r="K90" s="216"/>
      <c r="L90" s="787"/>
      <c r="M90" s="787"/>
      <c r="N90" s="787"/>
      <c r="O90" s="796"/>
      <c r="P90" s="796"/>
      <c r="Q90" s="800"/>
      <c r="R90" s="800"/>
      <c r="S90" s="17"/>
      <c r="T90" s="17"/>
      <c r="U90" s="17"/>
      <c r="V90" s="17"/>
      <c r="W90" s="17"/>
      <c r="X90" s="17"/>
      <c r="Y90" s="17"/>
      <c r="Z90" s="7"/>
      <c r="AA90" s="7"/>
    </row>
    <row r="91" spans="1:130" s="267" customFormat="1" ht="31.15" customHeight="1" x14ac:dyDescent="0.25">
      <c r="A91" s="1251" t="s">
        <v>98</v>
      </c>
      <c r="B91" s="1251"/>
      <c r="C91" s="1251"/>
      <c r="D91" s="1251"/>
      <c r="E91" s="1251"/>
      <c r="F91" s="1251"/>
      <c r="G91" s="1251"/>
      <c r="H91" s="1251"/>
      <c r="I91" s="1251"/>
      <c r="J91" s="1251"/>
      <c r="K91" s="1251"/>
      <c r="L91" s="1251"/>
      <c r="M91" s="1251"/>
      <c r="N91" s="1251"/>
      <c r="O91" s="1251"/>
      <c r="P91" s="1251"/>
      <c r="Q91" s="263"/>
      <c r="R91" s="264"/>
      <c r="S91" s="264"/>
      <c r="T91" s="264"/>
      <c r="U91" s="264"/>
      <c r="V91" s="264"/>
      <c r="W91" s="264"/>
      <c r="X91" s="264"/>
      <c r="Y91" s="264"/>
      <c r="Z91" s="245"/>
      <c r="AA91" s="24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6"/>
      <c r="CB91" s="266"/>
      <c r="CC91" s="266"/>
      <c r="CD91" s="266"/>
      <c r="CE91" s="266"/>
      <c r="CF91" s="266"/>
      <c r="CG91" s="266"/>
      <c r="CH91" s="266"/>
      <c r="CI91" s="266"/>
      <c r="CJ91" s="266"/>
      <c r="CK91" s="266"/>
      <c r="CL91" s="266"/>
      <c r="CM91" s="266"/>
      <c r="CN91" s="266"/>
      <c r="CO91" s="266"/>
      <c r="CP91" s="266"/>
      <c r="CQ91" s="266"/>
      <c r="CR91" s="266"/>
      <c r="CS91" s="266"/>
      <c r="CT91" s="266"/>
      <c r="CU91" s="266"/>
      <c r="CV91" s="266"/>
      <c r="CW91" s="266"/>
      <c r="CX91" s="266"/>
      <c r="CY91" s="266"/>
      <c r="CZ91" s="266"/>
    </row>
    <row r="92" spans="1:130" ht="31.15" customHeight="1" x14ac:dyDescent="0.25">
      <c r="A92" s="1527" t="s">
        <v>99</v>
      </c>
      <c r="B92" s="1527"/>
      <c r="C92" s="1527"/>
      <c r="D92" s="1527"/>
      <c r="E92" s="1527"/>
      <c r="F92" s="1527"/>
      <c r="G92" s="1527"/>
      <c r="H92" s="1527"/>
      <c r="I92" s="1527"/>
      <c r="J92" s="1527"/>
      <c r="K92" s="1527"/>
      <c r="L92" s="1527"/>
      <c r="M92" s="1527"/>
      <c r="N92" s="1527"/>
      <c r="O92" s="1527"/>
      <c r="P92" s="1527"/>
      <c r="Q92" s="1527"/>
      <c r="R92" s="268"/>
      <c r="S92" s="268"/>
      <c r="T92" s="268"/>
      <c r="U92" s="268"/>
      <c r="V92" s="268"/>
      <c r="W92" s="17"/>
      <c r="X92" s="17"/>
      <c r="Y92" s="17"/>
      <c r="Z92" s="7"/>
      <c r="AA92" s="7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</row>
    <row r="93" spans="1:130" ht="16.149999999999999" customHeight="1" x14ac:dyDescent="0.25">
      <c r="A93" s="1528" t="s">
        <v>100</v>
      </c>
      <c r="B93" s="1529"/>
      <c r="C93" s="1524" t="s">
        <v>101</v>
      </c>
      <c r="D93" s="1526"/>
      <c r="E93" s="1525"/>
      <c r="F93" s="1509" t="s">
        <v>28</v>
      </c>
      <c r="G93" s="1530"/>
      <c r="H93" s="1530"/>
      <c r="I93" s="1530"/>
      <c r="J93" s="1530"/>
      <c r="K93" s="1530"/>
      <c r="L93" s="1530"/>
      <c r="M93" s="1530"/>
      <c r="N93" s="1530"/>
      <c r="O93" s="1530"/>
      <c r="P93" s="1530"/>
      <c r="Q93" s="1512"/>
      <c r="R93" s="166"/>
      <c r="S93" s="244"/>
      <c r="T93" s="216"/>
      <c r="U93" s="216"/>
      <c r="V93" s="244"/>
      <c r="W93" s="17"/>
      <c r="X93" s="17"/>
      <c r="Y93" s="17"/>
      <c r="Z93" s="7"/>
      <c r="AA93" s="7"/>
    </row>
    <row r="94" spans="1:130" ht="16.149999999999999" customHeight="1" x14ac:dyDescent="0.25">
      <c r="A94" s="1223"/>
      <c r="B94" s="1224"/>
      <c r="C94" s="1190"/>
      <c r="D94" s="1191"/>
      <c r="E94" s="1185"/>
      <c r="F94" s="1502" t="s">
        <v>102</v>
      </c>
      <c r="G94" s="1521"/>
      <c r="H94" s="1502" t="s">
        <v>103</v>
      </c>
      <c r="I94" s="1503"/>
      <c r="J94" s="1502" t="s">
        <v>104</v>
      </c>
      <c r="K94" s="1503"/>
      <c r="L94" s="1502" t="s">
        <v>105</v>
      </c>
      <c r="M94" s="1503"/>
      <c r="N94" s="1502" t="s">
        <v>106</v>
      </c>
      <c r="O94" s="1503"/>
      <c r="P94" s="1502" t="s">
        <v>107</v>
      </c>
      <c r="Q94" s="1503"/>
      <c r="R94" s="17"/>
      <c r="S94" s="17"/>
      <c r="T94" s="17"/>
      <c r="U94" s="17"/>
      <c r="V94" s="17"/>
      <c r="W94" s="17"/>
      <c r="X94" s="17"/>
      <c r="Y94" s="17"/>
      <c r="Z94" s="7"/>
      <c r="AA94" s="7"/>
    </row>
    <row r="95" spans="1:130" ht="16.149999999999999" customHeight="1" x14ac:dyDescent="0.25">
      <c r="A95" s="1225"/>
      <c r="B95" s="1226"/>
      <c r="C95" s="797" t="s">
        <v>17</v>
      </c>
      <c r="D95" s="83" t="s">
        <v>18</v>
      </c>
      <c r="E95" s="620" t="s">
        <v>19</v>
      </c>
      <c r="F95" s="30" t="s">
        <v>18</v>
      </c>
      <c r="G95" s="802" t="s">
        <v>19</v>
      </c>
      <c r="H95" s="30" t="s">
        <v>18</v>
      </c>
      <c r="I95" s="803" t="s">
        <v>19</v>
      </c>
      <c r="J95" s="30" t="s">
        <v>18</v>
      </c>
      <c r="K95" s="803" t="s">
        <v>19</v>
      </c>
      <c r="L95" s="30" t="s">
        <v>18</v>
      </c>
      <c r="M95" s="803" t="s">
        <v>19</v>
      </c>
      <c r="N95" s="30" t="s">
        <v>18</v>
      </c>
      <c r="O95" s="803" t="s">
        <v>19</v>
      </c>
      <c r="P95" s="30" t="s">
        <v>18</v>
      </c>
      <c r="Q95" s="803" t="s">
        <v>19</v>
      </c>
      <c r="R95" s="17"/>
      <c r="S95" s="17"/>
      <c r="T95" s="17"/>
      <c r="U95" s="17"/>
      <c r="V95" s="17"/>
      <c r="W95" s="17"/>
      <c r="X95" s="17"/>
      <c r="Y95" s="17"/>
      <c r="Z95" s="7"/>
      <c r="AA95" s="7"/>
    </row>
    <row r="96" spans="1:130" ht="16.149999999999999" customHeight="1" x14ac:dyDescent="0.25">
      <c r="A96" s="1245" t="s">
        <v>108</v>
      </c>
      <c r="B96" s="1245"/>
      <c r="C96" s="270">
        <f>SUM(D96+E96)</f>
        <v>0</v>
      </c>
      <c r="D96" s="271">
        <f>+H96+J96+L96+N96+P96</f>
        <v>0</v>
      </c>
      <c r="E96" s="97">
        <f>+I96+K96+M96+O96+Q96</f>
        <v>0</v>
      </c>
      <c r="F96" s="272"/>
      <c r="G96" s="273"/>
      <c r="H96" s="119"/>
      <c r="I96" s="120"/>
      <c r="J96" s="119"/>
      <c r="K96" s="120"/>
      <c r="L96" s="119"/>
      <c r="M96" s="120"/>
      <c r="N96" s="119"/>
      <c r="O96" s="120"/>
      <c r="P96" s="121"/>
      <c r="Q96" s="120"/>
      <c r="R96" s="274"/>
      <c r="S96" s="17"/>
      <c r="T96" s="17"/>
      <c r="U96" s="17"/>
      <c r="V96" s="17"/>
      <c r="W96" s="17"/>
      <c r="X96" s="17"/>
      <c r="Y96" s="17"/>
      <c r="Z96" s="7"/>
      <c r="AA96" s="7"/>
    </row>
    <row r="97" spans="1:130" ht="16.149999999999999" customHeight="1" x14ac:dyDescent="0.25">
      <c r="A97" s="1246" t="s">
        <v>109</v>
      </c>
      <c r="B97" s="1246"/>
      <c r="C97" s="275">
        <f>SUM(D97+E97)</f>
        <v>0</v>
      </c>
      <c r="D97" s="276">
        <f>SUM(J97+L97+N97+P97)</f>
        <v>0</v>
      </c>
      <c r="E97" s="112">
        <f>SUM(K97+M97+O97+Q97)</f>
        <v>0</v>
      </c>
      <c r="F97" s="277"/>
      <c r="G97" s="278"/>
      <c r="H97" s="277"/>
      <c r="I97" s="279"/>
      <c r="J97" s="104"/>
      <c r="K97" s="105"/>
      <c r="L97" s="104"/>
      <c r="M97" s="105"/>
      <c r="N97" s="104"/>
      <c r="O97" s="105"/>
      <c r="P97" s="106"/>
      <c r="Q97" s="105"/>
      <c r="R97" s="274"/>
      <c r="S97" s="17"/>
      <c r="T97" s="17"/>
      <c r="U97" s="17"/>
      <c r="V97" s="17"/>
      <c r="W97" s="17"/>
      <c r="X97" s="17"/>
      <c r="Y97" s="17"/>
      <c r="Z97" s="7"/>
      <c r="AA97" s="7"/>
    </row>
    <row r="98" spans="1:130" ht="16.149999999999999" customHeight="1" x14ac:dyDescent="0.25">
      <c r="A98" s="1246" t="s">
        <v>110</v>
      </c>
      <c r="B98" s="1246"/>
      <c r="C98" s="275">
        <f t="shared" ref="C98:C103" si="10">SUM(D98+E98)</f>
        <v>0</v>
      </c>
      <c r="D98" s="276">
        <f>+J98+L98+N98+P98</f>
        <v>0</v>
      </c>
      <c r="E98" s="112">
        <f>+K98+M98+O98+Q98</f>
        <v>0</v>
      </c>
      <c r="F98" s="280"/>
      <c r="G98" s="281"/>
      <c r="H98" s="280"/>
      <c r="I98" s="282"/>
      <c r="J98" s="134"/>
      <c r="K98" s="135"/>
      <c r="L98" s="134"/>
      <c r="M98" s="135"/>
      <c r="N98" s="134"/>
      <c r="O98" s="135"/>
      <c r="P98" s="136"/>
      <c r="Q98" s="135"/>
      <c r="R98" s="274"/>
      <c r="S98" s="17"/>
      <c r="T98" s="17"/>
      <c r="U98" s="17"/>
      <c r="V98" s="17"/>
      <c r="W98" s="17"/>
      <c r="X98" s="17"/>
      <c r="Y98" s="17"/>
      <c r="Z98" s="7"/>
      <c r="AA98" s="7"/>
    </row>
    <row r="99" spans="1:130" ht="16.149999999999999" customHeight="1" x14ac:dyDescent="0.25">
      <c r="A99" s="1246" t="s">
        <v>111</v>
      </c>
      <c r="B99" s="1246"/>
      <c r="C99" s="275">
        <f>SUM(D99+E99)</f>
        <v>0</v>
      </c>
      <c r="D99" s="276">
        <f>+F99+H99</f>
        <v>0</v>
      </c>
      <c r="E99" s="112">
        <f>+G99+I99</f>
        <v>0</v>
      </c>
      <c r="F99" s="104"/>
      <c r="G99" s="283"/>
      <c r="H99" s="104"/>
      <c r="I99" s="105"/>
      <c r="J99" s="277"/>
      <c r="K99" s="279"/>
      <c r="L99" s="277"/>
      <c r="M99" s="279"/>
      <c r="N99" s="277"/>
      <c r="O99" s="279"/>
      <c r="P99" s="284"/>
      <c r="Q99" s="279"/>
      <c r="R99" s="274"/>
      <c r="S99" s="17"/>
      <c r="T99" s="17"/>
      <c r="U99" s="17"/>
      <c r="V99" s="17"/>
      <c r="W99" s="17"/>
      <c r="X99" s="17"/>
      <c r="Y99" s="17"/>
      <c r="Z99" s="7"/>
      <c r="AA99" s="7"/>
    </row>
    <row r="100" spans="1:130" ht="16.149999999999999" customHeight="1" x14ac:dyDescent="0.25">
      <c r="A100" s="1531" t="s">
        <v>112</v>
      </c>
      <c r="B100" s="1531"/>
      <c r="C100" s="285">
        <f>SUM(D100:E100)</f>
        <v>0</v>
      </c>
      <c r="D100" s="286">
        <f>SUM(H100+J100+L100+N100+P100)</f>
        <v>0</v>
      </c>
      <c r="E100" s="287">
        <f>SUM(I100+K100+M100+O100+Q100)</f>
        <v>0</v>
      </c>
      <c r="F100" s="804"/>
      <c r="G100" s="805"/>
      <c r="H100" s="288"/>
      <c r="I100" s="290"/>
      <c r="J100" s="288"/>
      <c r="K100" s="290"/>
      <c r="L100" s="288"/>
      <c r="M100" s="290"/>
      <c r="N100" s="288"/>
      <c r="O100" s="290"/>
      <c r="P100" s="288"/>
      <c r="Q100" s="290"/>
      <c r="R100" s="274"/>
      <c r="S100" s="17"/>
      <c r="T100" s="17"/>
      <c r="U100" s="17"/>
      <c r="V100" s="17"/>
      <c r="W100" s="17"/>
      <c r="X100" s="17"/>
      <c r="Y100" s="17"/>
      <c r="Z100" s="7"/>
      <c r="AA100" s="7"/>
    </row>
    <row r="101" spans="1:130" ht="16.149999999999999" customHeight="1" x14ac:dyDescent="0.25">
      <c r="A101" s="1520" t="s">
        <v>113</v>
      </c>
      <c r="B101" s="806" t="s">
        <v>114</v>
      </c>
      <c r="C101" s="807">
        <f t="shared" si="10"/>
        <v>0</v>
      </c>
      <c r="D101" s="808">
        <f t="shared" ref="D101:E103" si="11">SUM(F101+H101+J101+L101+N101+P101)</f>
        <v>0</v>
      </c>
      <c r="E101" s="97">
        <f t="shared" si="11"/>
        <v>0</v>
      </c>
      <c r="F101" s="119"/>
      <c r="G101" s="292"/>
      <c r="H101" s="119"/>
      <c r="I101" s="123"/>
      <c r="J101" s="119"/>
      <c r="K101" s="120"/>
      <c r="L101" s="119"/>
      <c r="M101" s="120"/>
      <c r="N101" s="119"/>
      <c r="O101" s="123"/>
      <c r="P101" s="119"/>
      <c r="Q101" s="123"/>
      <c r="R101" s="274"/>
      <c r="S101" s="17"/>
      <c r="T101" s="17"/>
      <c r="U101" s="17"/>
      <c r="V101" s="17"/>
      <c r="W101" s="17"/>
      <c r="X101" s="17"/>
      <c r="Y101" s="17"/>
      <c r="Z101" s="7"/>
      <c r="AA101" s="7"/>
    </row>
    <row r="102" spans="1:130" ht="22.5" customHeight="1" x14ac:dyDescent="0.25">
      <c r="A102" s="1198"/>
      <c r="B102" s="293" t="s">
        <v>115</v>
      </c>
      <c r="C102" s="131">
        <f t="shared" si="10"/>
        <v>0</v>
      </c>
      <c r="D102" s="132">
        <f t="shared" si="11"/>
        <v>0</v>
      </c>
      <c r="E102" s="294">
        <f t="shared" si="11"/>
        <v>0</v>
      </c>
      <c r="F102" s="134"/>
      <c r="G102" s="295"/>
      <c r="H102" s="134"/>
      <c r="I102" s="138"/>
      <c r="J102" s="134"/>
      <c r="K102" s="135"/>
      <c r="L102" s="134"/>
      <c r="M102" s="135"/>
      <c r="N102" s="134"/>
      <c r="O102" s="138"/>
      <c r="P102" s="134"/>
      <c r="Q102" s="138"/>
      <c r="R102" s="274"/>
      <c r="S102" s="17"/>
      <c r="T102" s="17"/>
      <c r="U102" s="17"/>
      <c r="V102" s="17"/>
      <c r="W102" s="17"/>
      <c r="X102" s="17"/>
      <c r="Y102" s="17"/>
      <c r="Z102" s="7"/>
      <c r="AA102" s="7"/>
    </row>
    <row r="103" spans="1:130" ht="25.15" customHeight="1" x14ac:dyDescent="0.25">
      <c r="A103" s="1199"/>
      <c r="B103" s="160" t="s">
        <v>116</v>
      </c>
      <c r="C103" s="54">
        <f t="shared" si="10"/>
        <v>0</v>
      </c>
      <c r="D103" s="114">
        <f t="shared" si="11"/>
        <v>0</v>
      </c>
      <c r="E103" s="201">
        <f t="shared" si="11"/>
        <v>0</v>
      </c>
      <c r="F103" s="58"/>
      <c r="G103" s="296"/>
      <c r="H103" s="58"/>
      <c r="I103" s="117"/>
      <c r="J103" s="58"/>
      <c r="K103" s="59"/>
      <c r="L103" s="58"/>
      <c r="M103" s="59"/>
      <c r="N103" s="58"/>
      <c r="O103" s="117"/>
      <c r="P103" s="58"/>
      <c r="Q103" s="117"/>
      <c r="R103" s="274"/>
      <c r="S103" s="17"/>
      <c r="T103" s="17"/>
      <c r="U103" s="17"/>
      <c r="V103" s="17"/>
      <c r="W103" s="17"/>
      <c r="X103" s="17"/>
      <c r="Y103" s="17"/>
      <c r="Z103" s="7"/>
      <c r="AA103" s="7"/>
    </row>
    <row r="104" spans="1:130" ht="31.15" customHeight="1" x14ac:dyDescent="0.25">
      <c r="A104" s="809" t="s">
        <v>117</v>
      </c>
      <c r="B104" s="809"/>
      <c r="C104" s="809"/>
      <c r="D104" s="809"/>
      <c r="E104" s="809"/>
      <c r="F104" s="810"/>
      <c r="G104" s="810"/>
      <c r="H104" s="810"/>
      <c r="I104" s="811"/>
      <c r="J104" s="812"/>
      <c r="K104" s="812"/>
      <c r="L104" s="813"/>
      <c r="M104" s="814"/>
      <c r="N104" s="815"/>
      <c r="O104" s="810"/>
      <c r="P104" s="815"/>
      <c r="Q104" s="816"/>
      <c r="R104" s="304"/>
      <c r="S104" s="304"/>
      <c r="T104" s="305"/>
      <c r="U104" s="305"/>
      <c r="V104" s="305"/>
      <c r="W104" s="306"/>
      <c r="X104" s="305"/>
      <c r="Y104" s="306"/>
      <c r="Z104" s="307"/>
      <c r="AA104" s="30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</row>
    <row r="105" spans="1:130" ht="16.149999999999999" customHeight="1" x14ac:dyDescent="0.25">
      <c r="A105" s="1198" t="s">
        <v>25</v>
      </c>
      <c r="B105" s="1198" t="s">
        <v>26</v>
      </c>
      <c r="C105" s="1201" t="s">
        <v>27</v>
      </c>
      <c r="D105" s="1229"/>
      <c r="E105" s="1205"/>
      <c r="F105" s="1262" t="s">
        <v>28</v>
      </c>
      <c r="G105" s="1262"/>
      <c r="H105" s="1262"/>
      <c r="I105" s="1262"/>
      <c r="J105" s="1262"/>
      <c r="K105" s="1262"/>
      <c r="L105" s="1262"/>
      <c r="M105" s="1262"/>
      <c r="N105" s="1262"/>
      <c r="O105" s="1262"/>
      <c r="P105" s="1262"/>
      <c r="Q105" s="1262"/>
      <c r="R105" s="1262"/>
      <c r="S105" s="1262"/>
      <c r="T105" s="1263"/>
      <c r="U105" s="1263"/>
      <c r="V105" s="1262"/>
      <c r="W105" s="1262"/>
      <c r="X105" s="1262"/>
      <c r="Y105" s="1262"/>
      <c r="Z105" s="1262"/>
      <c r="AA105" s="1226"/>
    </row>
    <row r="106" spans="1:130" ht="16.149999999999999" customHeight="1" x14ac:dyDescent="0.25">
      <c r="A106" s="1198"/>
      <c r="B106" s="1198"/>
      <c r="C106" s="1190"/>
      <c r="D106" s="1191"/>
      <c r="E106" s="1185"/>
      <c r="F106" s="1521" t="s">
        <v>118</v>
      </c>
      <c r="G106" s="1503"/>
      <c r="H106" s="1502" t="s">
        <v>119</v>
      </c>
      <c r="I106" s="1503"/>
      <c r="J106" s="1502" t="s">
        <v>120</v>
      </c>
      <c r="K106" s="1503"/>
      <c r="L106" s="1521" t="s">
        <v>121</v>
      </c>
      <c r="M106" s="1503"/>
      <c r="N106" s="1502" t="s">
        <v>122</v>
      </c>
      <c r="O106" s="1503"/>
      <c r="P106" s="1502" t="s">
        <v>123</v>
      </c>
      <c r="Q106" s="1503"/>
      <c r="R106" s="1502" t="s">
        <v>124</v>
      </c>
      <c r="S106" s="1503"/>
      <c r="T106" s="1502" t="s">
        <v>125</v>
      </c>
      <c r="U106" s="1503"/>
      <c r="V106" s="1502" t="s">
        <v>126</v>
      </c>
      <c r="W106" s="1503"/>
      <c r="X106" s="1502" t="s">
        <v>127</v>
      </c>
      <c r="Y106" s="1503"/>
      <c r="Z106" s="1534" t="s">
        <v>128</v>
      </c>
      <c r="AA106" s="1535"/>
    </row>
    <row r="107" spans="1:130" ht="16.149999999999999" customHeight="1" x14ac:dyDescent="0.25">
      <c r="A107" s="1199"/>
      <c r="B107" s="1199"/>
      <c r="C107" s="30" t="s">
        <v>17</v>
      </c>
      <c r="D107" s="83" t="s">
        <v>18</v>
      </c>
      <c r="E107" s="633" t="s">
        <v>19</v>
      </c>
      <c r="F107" s="746" t="s">
        <v>18</v>
      </c>
      <c r="G107" s="620" t="s">
        <v>19</v>
      </c>
      <c r="H107" s="30" t="s">
        <v>18</v>
      </c>
      <c r="I107" s="620" t="s">
        <v>19</v>
      </c>
      <c r="J107" s="30" t="s">
        <v>18</v>
      </c>
      <c r="K107" s="620" t="s">
        <v>19</v>
      </c>
      <c r="L107" s="746" t="s">
        <v>18</v>
      </c>
      <c r="M107" s="620" t="s">
        <v>19</v>
      </c>
      <c r="N107" s="30" t="s">
        <v>18</v>
      </c>
      <c r="O107" s="620" t="s">
        <v>19</v>
      </c>
      <c r="P107" s="30" t="s">
        <v>18</v>
      </c>
      <c r="Q107" s="620" t="s">
        <v>19</v>
      </c>
      <c r="R107" s="30" t="s">
        <v>18</v>
      </c>
      <c r="S107" s="619" t="s">
        <v>19</v>
      </c>
      <c r="T107" s="30" t="s">
        <v>18</v>
      </c>
      <c r="U107" s="620" t="s">
        <v>19</v>
      </c>
      <c r="V107" s="30" t="s">
        <v>18</v>
      </c>
      <c r="W107" s="620" t="s">
        <v>19</v>
      </c>
      <c r="X107" s="30" t="s">
        <v>18</v>
      </c>
      <c r="Y107" s="620" t="s">
        <v>19</v>
      </c>
      <c r="Z107" s="817" t="s">
        <v>18</v>
      </c>
      <c r="AA107" s="310" t="s">
        <v>19</v>
      </c>
      <c r="AB107" s="311"/>
    </row>
    <row r="108" spans="1:130" ht="16.149999999999999" customHeight="1" x14ac:dyDescent="0.25">
      <c r="A108" s="1254" t="s">
        <v>129</v>
      </c>
      <c r="B108" s="94" t="s">
        <v>130</v>
      </c>
      <c r="C108" s="253">
        <f t="shared" ref="C108:C137" si="12">SUM(D108+E108)</f>
        <v>0</v>
      </c>
      <c r="D108" s="312">
        <f t="shared" ref="D108:D137" si="13">SUM(F108+H108+J108+L108+N108+P108+R108+T108+V108+X108+Z108)</f>
        <v>0</v>
      </c>
      <c r="E108" s="313">
        <f t="shared" ref="E108:E137" si="14">SUM(G108+I108+K108+M108+O108+Q108+S108+U108+W108+Y108+AA108)</f>
        <v>0</v>
      </c>
      <c r="F108" s="314"/>
      <c r="G108" s="123"/>
      <c r="H108" s="119"/>
      <c r="I108" s="120"/>
      <c r="J108" s="119"/>
      <c r="K108" s="120"/>
      <c r="L108" s="292"/>
      <c r="M108" s="120"/>
      <c r="N108" s="119"/>
      <c r="O108" s="120"/>
      <c r="P108" s="119"/>
      <c r="Q108" s="120"/>
      <c r="R108" s="119"/>
      <c r="S108" s="120"/>
      <c r="T108" s="119"/>
      <c r="U108" s="120"/>
      <c r="V108" s="121"/>
      <c r="W108" s="120"/>
      <c r="X108" s="121"/>
      <c r="Y108" s="120"/>
      <c r="Z108" s="315"/>
      <c r="AA108" s="316"/>
    </row>
    <row r="109" spans="1:130" ht="16.149999999999999" customHeight="1" x14ac:dyDescent="0.25">
      <c r="A109" s="1255"/>
      <c r="B109" s="625" t="s">
        <v>131</v>
      </c>
      <c r="C109" s="256">
        <f t="shared" si="12"/>
        <v>0</v>
      </c>
      <c r="D109" s="317">
        <f t="shared" si="13"/>
        <v>0</v>
      </c>
      <c r="E109" s="318">
        <f t="shared" si="14"/>
        <v>0</v>
      </c>
      <c r="F109" s="187"/>
      <c r="G109" s="108"/>
      <c r="H109" s="104"/>
      <c r="I109" s="105"/>
      <c r="J109" s="104"/>
      <c r="K109" s="105"/>
      <c r="L109" s="283"/>
      <c r="M109" s="105"/>
      <c r="N109" s="104"/>
      <c r="O109" s="105"/>
      <c r="P109" s="104"/>
      <c r="Q109" s="105"/>
      <c r="R109" s="104"/>
      <c r="S109" s="105"/>
      <c r="T109" s="104"/>
      <c r="U109" s="105"/>
      <c r="V109" s="106"/>
      <c r="W109" s="105"/>
      <c r="X109" s="106"/>
      <c r="Y109" s="105"/>
      <c r="Z109" s="319"/>
      <c r="AA109" s="320"/>
    </row>
    <row r="110" spans="1:130" ht="16.149999999999999" customHeight="1" x14ac:dyDescent="0.25">
      <c r="A110" s="1255"/>
      <c r="B110" s="626" t="s">
        <v>132</v>
      </c>
      <c r="C110" s="256">
        <f t="shared" si="12"/>
        <v>0</v>
      </c>
      <c r="D110" s="317">
        <f t="shared" si="13"/>
        <v>0</v>
      </c>
      <c r="E110" s="318">
        <f t="shared" si="14"/>
        <v>0</v>
      </c>
      <c r="F110" s="187"/>
      <c r="G110" s="108"/>
      <c r="H110" s="104"/>
      <c r="I110" s="105"/>
      <c r="J110" s="104"/>
      <c r="K110" s="105"/>
      <c r="L110" s="283"/>
      <c r="M110" s="105"/>
      <c r="N110" s="104"/>
      <c r="O110" s="105"/>
      <c r="P110" s="104"/>
      <c r="Q110" s="105"/>
      <c r="R110" s="104"/>
      <c r="S110" s="105"/>
      <c r="T110" s="104"/>
      <c r="U110" s="105"/>
      <c r="V110" s="106"/>
      <c r="W110" s="105"/>
      <c r="X110" s="106"/>
      <c r="Y110" s="105"/>
      <c r="Z110" s="319"/>
      <c r="AA110" s="320"/>
    </row>
    <row r="111" spans="1:130" ht="16.149999999999999" customHeight="1" x14ac:dyDescent="0.25">
      <c r="A111" s="1256"/>
      <c r="B111" s="626" t="s">
        <v>133</v>
      </c>
      <c r="C111" s="321">
        <f t="shared" si="12"/>
        <v>0</v>
      </c>
      <c r="D111" s="322">
        <f t="shared" si="13"/>
        <v>0</v>
      </c>
      <c r="E111" s="323">
        <f t="shared" si="14"/>
        <v>0</v>
      </c>
      <c r="F111" s="187"/>
      <c r="G111" s="108"/>
      <c r="H111" s="104"/>
      <c r="I111" s="105"/>
      <c r="J111" s="104"/>
      <c r="K111" s="105"/>
      <c r="L111" s="283"/>
      <c r="M111" s="105"/>
      <c r="N111" s="104"/>
      <c r="O111" s="105"/>
      <c r="P111" s="104"/>
      <c r="Q111" s="105"/>
      <c r="R111" s="104"/>
      <c r="S111" s="105"/>
      <c r="T111" s="104"/>
      <c r="U111" s="105"/>
      <c r="V111" s="106"/>
      <c r="W111" s="105"/>
      <c r="X111" s="106"/>
      <c r="Y111" s="105"/>
      <c r="Z111" s="319"/>
      <c r="AA111" s="320"/>
    </row>
    <row r="112" spans="1:130" ht="16.149999999999999" customHeight="1" x14ac:dyDescent="0.25">
      <c r="A112" s="1257"/>
      <c r="B112" s="113" t="s">
        <v>134</v>
      </c>
      <c r="C112" s="261">
        <f t="shared" si="12"/>
        <v>0</v>
      </c>
      <c r="D112" s="324">
        <f t="shared" si="13"/>
        <v>0</v>
      </c>
      <c r="E112" s="325">
        <f t="shared" si="14"/>
        <v>0</v>
      </c>
      <c r="F112" s="326"/>
      <c r="G112" s="117"/>
      <c r="H112" s="58"/>
      <c r="I112" s="59"/>
      <c r="J112" s="58"/>
      <c r="K112" s="59"/>
      <c r="L112" s="296"/>
      <c r="M112" s="59"/>
      <c r="N112" s="58"/>
      <c r="O112" s="59"/>
      <c r="P112" s="58"/>
      <c r="Q112" s="59"/>
      <c r="R112" s="58"/>
      <c r="S112" s="59"/>
      <c r="T112" s="58"/>
      <c r="U112" s="59"/>
      <c r="V112" s="115"/>
      <c r="W112" s="59"/>
      <c r="X112" s="115"/>
      <c r="Y112" s="59"/>
      <c r="Z112" s="327"/>
      <c r="AA112" s="205"/>
    </row>
    <row r="113" spans="1:27" ht="16.149999999999999" customHeight="1" x14ac:dyDescent="0.25">
      <c r="A113" s="1254" t="s">
        <v>135</v>
      </c>
      <c r="B113" s="94" t="s">
        <v>130</v>
      </c>
      <c r="C113" s="253">
        <f t="shared" si="12"/>
        <v>0</v>
      </c>
      <c r="D113" s="312">
        <f t="shared" si="13"/>
        <v>0</v>
      </c>
      <c r="E113" s="313">
        <f t="shared" si="14"/>
        <v>0</v>
      </c>
      <c r="F113" s="314"/>
      <c r="G113" s="123"/>
      <c r="H113" s="119"/>
      <c r="I113" s="120"/>
      <c r="J113" s="119"/>
      <c r="K113" s="120"/>
      <c r="L113" s="292"/>
      <c r="M113" s="120"/>
      <c r="N113" s="119"/>
      <c r="O113" s="120"/>
      <c r="P113" s="119"/>
      <c r="Q113" s="120"/>
      <c r="R113" s="119"/>
      <c r="S113" s="120"/>
      <c r="T113" s="119"/>
      <c r="U113" s="120"/>
      <c r="V113" s="121"/>
      <c r="W113" s="120"/>
      <c r="X113" s="121"/>
      <c r="Y113" s="120"/>
      <c r="Z113" s="315"/>
      <c r="AA113" s="316"/>
    </row>
    <row r="114" spans="1:27" ht="16.149999999999999" customHeight="1" x14ac:dyDescent="0.25">
      <c r="A114" s="1255"/>
      <c r="B114" s="625" t="s">
        <v>131</v>
      </c>
      <c r="C114" s="256">
        <f t="shared" si="12"/>
        <v>0</v>
      </c>
      <c r="D114" s="317">
        <f t="shared" si="13"/>
        <v>0</v>
      </c>
      <c r="E114" s="318">
        <f t="shared" si="14"/>
        <v>0</v>
      </c>
      <c r="F114" s="187"/>
      <c r="G114" s="108"/>
      <c r="H114" s="104"/>
      <c r="I114" s="105"/>
      <c r="J114" s="104"/>
      <c r="K114" s="105"/>
      <c r="L114" s="283"/>
      <c r="M114" s="105"/>
      <c r="N114" s="104"/>
      <c r="O114" s="105"/>
      <c r="P114" s="104"/>
      <c r="Q114" s="105"/>
      <c r="R114" s="104"/>
      <c r="S114" s="105"/>
      <c r="T114" s="104"/>
      <c r="U114" s="105"/>
      <c r="V114" s="106"/>
      <c r="W114" s="105"/>
      <c r="X114" s="106"/>
      <c r="Y114" s="105"/>
      <c r="Z114" s="319"/>
      <c r="AA114" s="320"/>
    </row>
    <row r="115" spans="1:27" ht="16.149999999999999" customHeight="1" x14ac:dyDescent="0.25">
      <c r="A115" s="1255"/>
      <c r="B115" s="626" t="s">
        <v>132</v>
      </c>
      <c r="C115" s="256">
        <f t="shared" si="12"/>
        <v>0</v>
      </c>
      <c r="D115" s="317">
        <f t="shared" si="13"/>
        <v>0</v>
      </c>
      <c r="E115" s="318">
        <f t="shared" si="14"/>
        <v>0</v>
      </c>
      <c r="F115" s="187"/>
      <c r="G115" s="108"/>
      <c r="H115" s="104"/>
      <c r="I115" s="105"/>
      <c r="J115" s="104"/>
      <c r="K115" s="105"/>
      <c r="L115" s="283"/>
      <c r="M115" s="105"/>
      <c r="N115" s="104"/>
      <c r="O115" s="105"/>
      <c r="P115" s="104"/>
      <c r="Q115" s="105"/>
      <c r="R115" s="104"/>
      <c r="S115" s="105"/>
      <c r="T115" s="104"/>
      <c r="U115" s="105"/>
      <c r="V115" s="106"/>
      <c r="W115" s="105"/>
      <c r="X115" s="106"/>
      <c r="Y115" s="105"/>
      <c r="Z115" s="319"/>
      <c r="AA115" s="320"/>
    </row>
    <row r="116" spans="1:27" ht="16.149999999999999" customHeight="1" x14ac:dyDescent="0.25">
      <c r="A116" s="1256"/>
      <c r="B116" s="626" t="s">
        <v>133</v>
      </c>
      <c r="C116" s="321">
        <f t="shared" si="12"/>
        <v>0</v>
      </c>
      <c r="D116" s="322">
        <f t="shared" si="13"/>
        <v>0</v>
      </c>
      <c r="E116" s="323">
        <f t="shared" si="14"/>
        <v>0</v>
      </c>
      <c r="F116" s="187"/>
      <c r="G116" s="108"/>
      <c r="H116" s="104"/>
      <c r="I116" s="105"/>
      <c r="J116" s="104"/>
      <c r="K116" s="105"/>
      <c r="L116" s="283"/>
      <c r="M116" s="105"/>
      <c r="N116" s="104"/>
      <c r="O116" s="105"/>
      <c r="P116" s="104"/>
      <c r="Q116" s="105"/>
      <c r="R116" s="104"/>
      <c r="S116" s="105"/>
      <c r="T116" s="104"/>
      <c r="U116" s="105"/>
      <c r="V116" s="106"/>
      <c r="W116" s="105"/>
      <c r="X116" s="106"/>
      <c r="Y116" s="105"/>
      <c r="Z116" s="319"/>
      <c r="AA116" s="320"/>
    </row>
    <row r="117" spans="1:27" ht="16.149999999999999" customHeight="1" x14ac:dyDescent="0.25">
      <c r="A117" s="1257"/>
      <c r="B117" s="113" t="s">
        <v>134</v>
      </c>
      <c r="C117" s="261">
        <f t="shared" si="12"/>
        <v>0</v>
      </c>
      <c r="D117" s="324">
        <f t="shared" si="13"/>
        <v>0</v>
      </c>
      <c r="E117" s="325">
        <f t="shared" si="14"/>
        <v>0</v>
      </c>
      <c r="F117" s="326"/>
      <c r="G117" s="117"/>
      <c r="H117" s="58"/>
      <c r="I117" s="59"/>
      <c r="J117" s="58"/>
      <c r="K117" s="59"/>
      <c r="L117" s="296"/>
      <c r="M117" s="59"/>
      <c r="N117" s="58"/>
      <c r="O117" s="59"/>
      <c r="P117" s="58"/>
      <c r="Q117" s="59"/>
      <c r="R117" s="58"/>
      <c r="S117" s="59"/>
      <c r="T117" s="58"/>
      <c r="U117" s="59"/>
      <c r="V117" s="115"/>
      <c r="W117" s="59"/>
      <c r="X117" s="115"/>
      <c r="Y117" s="59"/>
      <c r="Z117" s="327"/>
      <c r="AA117" s="205"/>
    </row>
    <row r="118" spans="1:27" ht="16.149999999999999" customHeight="1" x14ac:dyDescent="0.25">
      <c r="A118" s="1520" t="s">
        <v>136</v>
      </c>
      <c r="B118" s="94" t="s">
        <v>130</v>
      </c>
      <c r="C118" s="253">
        <f t="shared" si="12"/>
        <v>0</v>
      </c>
      <c r="D118" s="312">
        <f t="shared" si="13"/>
        <v>0</v>
      </c>
      <c r="E118" s="313">
        <f t="shared" si="14"/>
        <v>0</v>
      </c>
      <c r="F118" s="314"/>
      <c r="G118" s="123"/>
      <c r="H118" s="119"/>
      <c r="I118" s="120"/>
      <c r="J118" s="119"/>
      <c r="K118" s="120"/>
      <c r="L118" s="292"/>
      <c r="M118" s="120"/>
      <c r="N118" s="119"/>
      <c r="O118" s="120"/>
      <c r="P118" s="119"/>
      <c r="Q118" s="120"/>
      <c r="R118" s="119"/>
      <c r="S118" s="120"/>
      <c r="T118" s="119"/>
      <c r="U118" s="120"/>
      <c r="V118" s="121"/>
      <c r="W118" s="120"/>
      <c r="X118" s="121"/>
      <c r="Y118" s="120"/>
      <c r="Z118" s="315"/>
      <c r="AA118" s="316"/>
    </row>
    <row r="119" spans="1:27" ht="16.149999999999999" customHeight="1" x14ac:dyDescent="0.25">
      <c r="A119" s="1198"/>
      <c r="B119" s="625" t="s">
        <v>131</v>
      </c>
      <c r="C119" s="256">
        <f t="shared" si="12"/>
        <v>0</v>
      </c>
      <c r="D119" s="317">
        <f t="shared" si="13"/>
        <v>0</v>
      </c>
      <c r="E119" s="318">
        <f t="shared" si="14"/>
        <v>0</v>
      </c>
      <c r="F119" s="187"/>
      <c r="G119" s="108"/>
      <c r="H119" s="104"/>
      <c r="I119" s="105"/>
      <c r="J119" s="104"/>
      <c r="K119" s="105"/>
      <c r="L119" s="283"/>
      <c r="M119" s="105"/>
      <c r="N119" s="104"/>
      <c r="O119" s="105"/>
      <c r="P119" s="104"/>
      <c r="Q119" s="105"/>
      <c r="R119" s="104"/>
      <c r="S119" s="105"/>
      <c r="T119" s="104"/>
      <c r="U119" s="105"/>
      <c r="V119" s="106"/>
      <c r="W119" s="105"/>
      <c r="X119" s="106"/>
      <c r="Y119" s="105"/>
      <c r="Z119" s="319"/>
      <c r="AA119" s="320"/>
    </row>
    <row r="120" spans="1:27" ht="16.149999999999999" customHeight="1" x14ac:dyDescent="0.25">
      <c r="A120" s="1198"/>
      <c r="B120" s="626" t="s">
        <v>132</v>
      </c>
      <c r="C120" s="256">
        <f t="shared" si="12"/>
        <v>0</v>
      </c>
      <c r="D120" s="317">
        <f t="shared" si="13"/>
        <v>0</v>
      </c>
      <c r="E120" s="318">
        <f t="shared" si="14"/>
        <v>0</v>
      </c>
      <c r="F120" s="187"/>
      <c r="G120" s="108"/>
      <c r="H120" s="104"/>
      <c r="I120" s="105"/>
      <c r="J120" s="104"/>
      <c r="K120" s="105"/>
      <c r="L120" s="283"/>
      <c r="M120" s="105"/>
      <c r="N120" s="104"/>
      <c r="O120" s="105"/>
      <c r="P120" s="104"/>
      <c r="Q120" s="105"/>
      <c r="R120" s="104"/>
      <c r="S120" s="105"/>
      <c r="T120" s="104"/>
      <c r="U120" s="105"/>
      <c r="V120" s="106"/>
      <c r="W120" s="105"/>
      <c r="X120" s="106"/>
      <c r="Y120" s="105"/>
      <c r="Z120" s="319"/>
      <c r="AA120" s="320"/>
    </row>
    <row r="121" spans="1:27" ht="16.149999999999999" customHeight="1" x14ac:dyDescent="0.25">
      <c r="A121" s="1198"/>
      <c r="B121" s="626" t="s">
        <v>133</v>
      </c>
      <c r="C121" s="321">
        <f t="shared" si="12"/>
        <v>0</v>
      </c>
      <c r="D121" s="322">
        <f t="shared" si="13"/>
        <v>0</v>
      </c>
      <c r="E121" s="323">
        <f t="shared" si="14"/>
        <v>0</v>
      </c>
      <c r="F121" s="187"/>
      <c r="G121" s="108"/>
      <c r="H121" s="104"/>
      <c r="I121" s="105"/>
      <c r="J121" s="104"/>
      <c r="K121" s="105"/>
      <c r="L121" s="283"/>
      <c r="M121" s="105"/>
      <c r="N121" s="104"/>
      <c r="O121" s="105"/>
      <c r="P121" s="104"/>
      <c r="Q121" s="105"/>
      <c r="R121" s="104"/>
      <c r="S121" s="105"/>
      <c r="T121" s="104"/>
      <c r="U121" s="105"/>
      <c r="V121" s="106"/>
      <c r="W121" s="105"/>
      <c r="X121" s="106"/>
      <c r="Y121" s="105"/>
      <c r="Z121" s="319"/>
      <c r="AA121" s="320"/>
    </row>
    <row r="122" spans="1:27" ht="16.149999999999999" customHeight="1" x14ac:dyDescent="0.25">
      <c r="A122" s="1199"/>
      <c r="B122" s="113" t="s">
        <v>134</v>
      </c>
      <c r="C122" s="261">
        <f t="shared" si="12"/>
        <v>0</v>
      </c>
      <c r="D122" s="324">
        <f t="shared" si="13"/>
        <v>0</v>
      </c>
      <c r="E122" s="325">
        <f t="shared" si="14"/>
        <v>0</v>
      </c>
      <c r="F122" s="326"/>
      <c r="G122" s="117"/>
      <c r="H122" s="58"/>
      <c r="I122" s="59"/>
      <c r="J122" s="58"/>
      <c r="K122" s="59"/>
      <c r="L122" s="296"/>
      <c r="M122" s="59"/>
      <c r="N122" s="58"/>
      <c r="O122" s="59"/>
      <c r="P122" s="58"/>
      <c r="Q122" s="59"/>
      <c r="R122" s="58"/>
      <c r="S122" s="59"/>
      <c r="T122" s="58"/>
      <c r="U122" s="59"/>
      <c r="V122" s="115"/>
      <c r="W122" s="59"/>
      <c r="X122" s="115"/>
      <c r="Y122" s="59"/>
      <c r="Z122" s="327"/>
      <c r="AA122" s="205"/>
    </row>
    <row r="123" spans="1:27" ht="16.149999999999999" customHeight="1" x14ac:dyDescent="0.25">
      <c r="A123" s="1254" t="s">
        <v>137</v>
      </c>
      <c r="B123" s="94" t="s">
        <v>130</v>
      </c>
      <c r="C123" s="253">
        <f t="shared" si="12"/>
        <v>0</v>
      </c>
      <c r="D123" s="312">
        <f t="shared" si="13"/>
        <v>0</v>
      </c>
      <c r="E123" s="313">
        <f t="shared" si="14"/>
        <v>0</v>
      </c>
      <c r="F123" s="314"/>
      <c r="G123" s="123"/>
      <c r="H123" s="119"/>
      <c r="I123" s="120"/>
      <c r="J123" s="119"/>
      <c r="K123" s="120"/>
      <c r="L123" s="292"/>
      <c r="M123" s="120"/>
      <c r="N123" s="119"/>
      <c r="O123" s="120"/>
      <c r="P123" s="119"/>
      <c r="Q123" s="120"/>
      <c r="R123" s="119"/>
      <c r="S123" s="120"/>
      <c r="T123" s="119"/>
      <c r="U123" s="120"/>
      <c r="V123" s="121"/>
      <c r="W123" s="120"/>
      <c r="X123" s="121"/>
      <c r="Y123" s="120"/>
      <c r="Z123" s="315"/>
      <c r="AA123" s="316"/>
    </row>
    <row r="124" spans="1:27" ht="16.149999999999999" customHeight="1" x14ac:dyDescent="0.25">
      <c r="A124" s="1255"/>
      <c r="B124" s="625" t="s">
        <v>131</v>
      </c>
      <c r="C124" s="256">
        <f t="shared" si="12"/>
        <v>0</v>
      </c>
      <c r="D124" s="317">
        <f t="shared" si="13"/>
        <v>0</v>
      </c>
      <c r="E124" s="318">
        <f t="shared" si="14"/>
        <v>0</v>
      </c>
      <c r="F124" s="187"/>
      <c r="G124" s="108"/>
      <c r="H124" s="104"/>
      <c r="I124" s="105"/>
      <c r="J124" s="104"/>
      <c r="K124" s="105"/>
      <c r="L124" s="283"/>
      <c r="M124" s="105"/>
      <c r="N124" s="104"/>
      <c r="O124" s="105"/>
      <c r="P124" s="104"/>
      <c r="Q124" s="105"/>
      <c r="R124" s="104"/>
      <c r="S124" s="105"/>
      <c r="T124" s="104"/>
      <c r="U124" s="105"/>
      <c r="V124" s="106"/>
      <c r="W124" s="105"/>
      <c r="X124" s="106"/>
      <c r="Y124" s="105"/>
      <c r="Z124" s="319"/>
      <c r="AA124" s="320"/>
    </row>
    <row r="125" spans="1:27" ht="16.149999999999999" customHeight="1" x14ac:dyDescent="0.25">
      <c r="A125" s="1255"/>
      <c r="B125" s="626" t="s">
        <v>132</v>
      </c>
      <c r="C125" s="256">
        <f t="shared" si="12"/>
        <v>0</v>
      </c>
      <c r="D125" s="317">
        <f t="shared" si="13"/>
        <v>0</v>
      </c>
      <c r="E125" s="318">
        <f t="shared" si="14"/>
        <v>0</v>
      </c>
      <c r="F125" s="187"/>
      <c r="G125" s="108"/>
      <c r="H125" s="104"/>
      <c r="I125" s="105"/>
      <c r="J125" s="104"/>
      <c r="K125" s="105"/>
      <c r="L125" s="283"/>
      <c r="M125" s="105"/>
      <c r="N125" s="104"/>
      <c r="O125" s="105"/>
      <c r="P125" s="104"/>
      <c r="Q125" s="105"/>
      <c r="R125" s="104"/>
      <c r="S125" s="105"/>
      <c r="T125" s="104"/>
      <c r="U125" s="105"/>
      <c r="V125" s="106"/>
      <c r="W125" s="105"/>
      <c r="X125" s="106"/>
      <c r="Y125" s="105"/>
      <c r="Z125" s="319"/>
      <c r="AA125" s="320"/>
    </row>
    <row r="126" spans="1:27" ht="16.149999999999999" customHeight="1" x14ac:dyDescent="0.25">
      <c r="A126" s="1256"/>
      <c r="B126" s="626" t="s">
        <v>133</v>
      </c>
      <c r="C126" s="321">
        <f t="shared" si="12"/>
        <v>0</v>
      </c>
      <c r="D126" s="322">
        <f t="shared" si="13"/>
        <v>0</v>
      </c>
      <c r="E126" s="323">
        <f t="shared" si="14"/>
        <v>0</v>
      </c>
      <c r="F126" s="187"/>
      <c r="G126" s="108"/>
      <c r="H126" s="104"/>
      <c r="I126" s="105"/>
      <c r="J126" s="104"/>
      <c r="K126" s="105"/>
      <c r="L126" s="283"/>
      <c r="M126" s="105"/>
      <c r="N126" s="104"/>
      <c r="O126" s="105"/>
      <c r="P126" s="104"/>
      <c r="Q126" s="105"/>
      <c r="R126" s="104"/>
      <c r="S126" s="105"/>
      <c r="T126" s="104"/>
      <c r="U126" s="105"/>
      <c r="V126" s="106"/>
      <c r="W126" s="105"/>
      <c r="X126" s="106"/>
      <c r="Y126" s="105"/>
      <c r="Z126" s="319"/>
      <c r="AA126" s="320"/>
    </row>
    <row r="127" spans="1:27" ht="16.149999999999999" customHeight="1" x14ac:dyDescent="0.25">
      <c r="A127" s="1257"/>
      <c r="B127" s="113" t="s">
        <v>134</v>
      </c>
      <c r="C127" s="261">
        <f t="shared" si="12"/>
        <v>0</v>
      </c>
      <c r="D127" s="324">
        <f t="shared" si="13"/>
        <v>0</v>
      </c>
      <c r="E127" s="325">
        <f t="shared" si="14"/>
        <v>0</v>
      </c>
      <c r="F127" s="326"/>
      <c r="G127" s="117"/>
      <c r="H127" s="58"/>
      <c r="I127" s="59"/>
      <c r="J127" s="58"/>
      <c r="K127" s="59"/>
      <c r="L127" s="296"/>
      <c r="M127" s="59"/>
      <c r="N127" s="58"/>
      <c r="O127" s="59"/>
      <c r="P127" s="58"/>
      <c r="Q127" s="59"/>
      <c r="R127" s="58"/>
      <c r="S127" s="59"/>
      <c r="T127" s="58"/>
      <c r="U127" s="59"/>
      <c r="V127" s="115"/>
      <c r="W127" s="59"/>
      <c r="X127" s="115"/>
      <c r="Y127" s="59"/>
      <c r="Z127" s="327"/>
      <c r="AA127" s="205"/>
    </row>
    <row r="128" spans="1:27" ht="16.149999999999999" customHeight="1" x14ac:dyDescent="0.25">
      <c r="A128" s="1254" t="s">
        <v>138</v>
      </c>
      <c r="B128" s="94" t="s">
        <v>130</v>
      </c>
      <c r="C128" s="253">
        <f t="shared" si="12"/>
        <v>0</v>
      </c>
      <c r="D128" s="312">
        <f t="shared" si="13"/>
        <v>0</v>
      </c>
      <c r="E128" s="313">
        <f t="shared" si="14"/>
        <v>0</v>
      </c>
      <c r="F128" s="314"/>
      <c r="G128" s="123"/>
      <c r="H128" s="119"/>
      <c r="I128" s="120"/>
      <c r="J128" s="119"/>
      <c r="K128" s="120"/>
      <c r="L128" s="292"/>
      <c r="M128" s="120"/>
      <c r="N128" s="119"/>
      <c r="O128" s="120"/>
      <c r="P128" s="119"/>
      <c r="Q128" s="120"/>
      <c r="R128" s="119"/>
      <c r="S128" s="120"/>
      <c r="T128" s="119"/>
      <c r="U128" s="120"/>
      <c r="V128" s="121"/>
      <c r="W128" s="120"/>
      <c r="X128" s="121"/>
      <c r="Y128" s="120"/>
      <c r="Z128" s="315"/>
      <c r="AA128" s="316"/>
    </row>
    <row r="129" spans="1:27" ht="16.149999999999999" customHeight="1" x14ac:dyDescent="0.25">
      <c r="A129" s="1255"/>
      <c r="B129" s="625" t="s">
        <v>131</v>
      </c>
      <c r="C129" s="256">
        <f t="shared" si="12"/>
        <v>0</v>
      </c>
      <c r="D129" s="317">
        <f t="shared" si="13"/>
        <v>0</v>
      </c>
      <c r="E129" s="318">
        <f t="shared" si="14"/>
        <v>0</v>
      </c>
      <c r="F129" s="187"/>
      <c r="G129" s="108"/>
      <c r="H129" s="104"/>
      <c r="I129" s="105"/>
      <c r="J129" s="104"/>
      <c r="K129" s="105"/>
      <c r="L129" s="283"/>
      <c r="M129" s="105"/>
      <c r="N129" s="104"/>
      <c r="O129" s="105"/>
      <c r="P129" s="104"/>
      <c r="Q129" s="105"/>
      <c r="R129" s="104"/>
      <c r="S129" s="105"/>
      <c r="T129" s="104"/>
      <c r="U129" s="105"/>
      <c r="V129" s="106"/>
      <c r="W129" s="105"/>
      <c r="X129" s="106"/>
      <c r="Y129" s="105"/>
      <c r="Z129" s="319"/>
      <c r="AA129" s="320"/>
    </row>
    <row r="130" spans="1:27" ht="16.149999999999999" customHeight="1" x14ac:dyDescent="0.25">
      <c r="A130" s="1255"/>
      <c r="B130" s="626" t="s">
        <v>132</v>
      </c>
      <c r="C130" s="256">
        <f t="shared" si="12"/>
        <v>0</v>
      </c>
      <c r="D130" s="317">
        <f t="shared" si="13"/>
        <v>0</v>
      </c>
      <c r="E130" s="318">
        <f t="shared" si="14"/>
        <v>0</v>
      </c>
      <c r="F130" s="187"/>
      <c r="G130" s="108"/>
      <c r="H130" s="104"/>
      <c r="I130" s="105"/>
      <c r="J130" s="104"/>
      <c r="K130" s="105"/>
      <c r="L130" s="283"/>
      <c r="M130" s="105"/>
      <c r="N130" s="104"/>
      <c r="O130" s="105"/>
      <c r="P130" s="104"/>
      <c r="Q130" s="105"/>
      <c r="R130" s="104"/>
      <c r="S130" s="105"/>
      <c r="T130" s="104"/>
      <c r="U130" s="105"/>
      <c r="V130" s="106"/>
      <c r="W130" s="105"/>
      <c r="X130" s="106"/>
      <c r="Y130" s="105"/>
      <c r="Z130" s="319"/>
      <c r="AA130" s="320"/>
    </row>
    <row r="131" spans="1:27" ht="16.149999999999999" customHeight="1" x14ac:dyDescent="0.25">
      <c r="A131" s="1256"/>
      <c r="B131" s="626" t="s">
        <v>133</v>
      </c>
      <c r="C131" s="321">
        <f t="shared" si="12"/>
        <v>0</v>
      </c>
      <c r="D131" s="322">
        <f t="shared" si="13"/>
        <v>0</v>
      </c>
      <c r="E131" s="323">
        <f t="shared" si="14"/>
        <v>0</v>
      </c>
      <c r="F131" s="187"/>
      <c r="G131" s="108"/>
      <c r="H131" s="104"/>
      <c r="I131" s="105"/>
      <c r="J131" s="104"/>
      <c r="K131" s="105"/>
      <c r="L131" s="283"/>
      <c r="M131" s="105"/>
      <c r="N131" s="104"/>
      <c r="O131" s="105"/>
      <c r="P131" s="104"/>
      <c r="Q131" s="105"/>
      <c r="R131" s="104"/>
      <c r="S131" s="105"/>
      <c r="T131" s="104"/>
      <c r="U131" s="105"/>
      <c r="V131" s="106"/>
      <c r="W131" s="105"/>
      <c r="X131" s="106"/>
      <c r="Y131" s="105"/>
      <c r="Z131" s="319"/>
      <c r="AA131" s="320"/>
    </row>
    <row r="132" spans="1:27" ht="16.149999999999999" customHeight="1" x14ac:dyDescent="0.25">
      <c r="A132" s="1257"/>
      <c r="B132" s="113" t="s">
        <v>134</v>
      </c>
      <c r="C132" s="261">
        <f t="shared" si="12"/>
        <v>0</v>
      </c>
      <c r="D132" s="324">
        <f t="shared" si="13"/>
        <v>0</v>
      </c>
      <c r="E132" s="325">
        <f t="shared" si="14"/>
        <v>0</v>
      </c>
      <c r="F132" s="326"/>
      <c r="G132" s="117"/>
      <c r="H132" s="58"/>
      <c r="I132" s="59"/>
      <c r="J132" s="58"/>
      <c r="K132" s="59"/>
      <c r="L132" s="296"/>
      <c r="M132" s="59"/>
      <c r="N132" s="58"/>
      <c r="O132" s="59"/>
      <c r="P132" s="58"/>
      <c r="Q132" s="59"/>
      <c r="R132" s="58"/>
      <c r="S132" s="59"/>
      <c r="T132" s="58"/>
      <c r="U132" s="59"/>
      <c r="V132" s="115"/>
      <c r="W132" s="59"/>
      <c r="X132" s="115"/>
      <c r="Y132" s="59"/>
      <c r="Z132" s="327"/>
      <c r="AA132" s="205"/>
    </row>
    <row r="133" spans="1:27" ht="16.149999999999999" customHeight="1" x14ac:dyDescent="0.25">
      <c r="A133" s="1520" t="s">
        <v>139</v>
      </c>
      <c r="B133" s="94" t="s">
        <v>130</v>
      </c>
      <c r="C133" s="253">
        <f t="shared" si="12"/>
        <v>0</v>
      </c>
      <c r="D133" s="312">
        <f t="shared" si="13"/>
        <v>0</v>
      </c>
      <c r="E133" s="313">
        <f t="shared" si="14"/>
        <v>0</v>
      </c>
      <c r="F133" s="314"/>
      <c r="G133" s="123"/>
      <c r="H133" s="119"/>
      <c r="I133" s="120"/>
      <c r="J133" s="119"/>
      <c r="K133" s="120"/>
      <c r="L133" s="292"/>
      <c r="M133" s="120"/>
      <c r="N133" s="119"/>
      <c r="O133" s="120"/>
      <c r="P133" s="119"/>
      <c r="Q133" s="120"/>
      <c r="R133" s="119"/>
      <c r="S133" s="120"/>
      <c r="T133" s="119"/>
      <c r="U133" s="120"/>
      <c r="V133" s="121"/>
      <c r="W133" s="120"/>
      <c r="X133" s="121"/>
      <c r="Y133" s="120"/>
      <c r="Z133" s="315"/>
      <c r="AA133" s="316"/>
    </row>
    <row r="134" spans="1:27" ht="16.149999999999999" customHeight="1" x14ac:dyDescent="0.25">
      <c r="A134" s="1198"/>
      <c r="B134" s="625" t="s">
        <v>131</v>
      </c>
      <c r="C134" s="256">
        <f t="shared" si="12"/>
        <v>0</v>
      </c>
      <c r="D134" s="317">
        <f t="shared" si="13"/>
        <v>0</v>
      </c>
      <c r="E134" s="318">
        <f t="shared" si="14"/>
        <v>0</v>
      </c>
      <c r="F134" s="187"/>
      <c r="G134" s="108"/>
      <c r="H134" s="104"/>
      <c r="I134" s="105"/>
      <c r="J134" s="104"/>
      <c r="K134" s="105"/>
      <c r="L134" s="283"/>
      <c r="M134" s="105"/>
      <c r="N134" s="104"/>
      <c r="O134" s="105"/>
      <c r="P134" s="104"/>
      <c r="Q134" s="105"/>
      <c r="R134" s="104"/>
      <c r="S134" s="105"/>
      <c r="T134" s="104"/>
      <c r="U134" s="105"/>
      <c r="V134" s="106"/>
      <c r="W134" s="105"/>
      <c r="X134" s="106"/>
      <c r="Y134" s="105"/>
      <c r="Z134" s="319"/>
      <c r="AA134" s="320"/>
    </row>
    <row r="135" spans="1:27" ht="16.149999999999999" customHeight="1" x14ac:dyDescent="0.25">
      <c r="A135" s="1198"/>
      <c r="B135" s="626" t="s">
        <v>132</v>
      </c>
      <c r="C135" s="256">
        <f t="shared" si="12"/>
        <v>0</v>
      </c>
      <c r="D135" s="317">
        <f t="shared" si="13"/>
        <v>0</v>
      </c>
      <c r="E135" s="318">
        <f t="shared" si="14"/>
        <v>0</v>
      </c>
      <c r="F135" s="187"/>
      <c r="G135" s="108"/>
      <c r="H135" s="104"/>
      <c r="I135" s="105"/>
      <c r="J135" s="104"/>
      <c r="K135" s="105"/>
      <c r="L135" s="283"/>
      <c r="M135" s="105"/>
      <c r="N135" s="104"/>
      <c r="O135" s="105"/>
      <c r="P135" s="104"/>
      <c r="Q135" s="105"/>
      <c r="R135" s="104"/>
      <c r="S135" s="105"/>
      <c r="T135" s="104"/>
      <c r="U135" s="105"/>
      <c r="V135" s="106"/>
      <c r="W135" s="105"/>
      <c r="X135" s="106"/>
      <c r="Y135" s="105"/>
      <c r="Z135" s="319"/>
      <c r="AA135" s="320"/>
    </row>
    <row r="136" spans="1:27" ht="16.149999999999999" customHeight="1" x14ac:dyDescent="0.25">
      <c r="A136" s="1198"/>
      <c r="B136" s="626" t="s">
        <v>133</v>
      </c>
      <c r="C136" s="321">
        <f t="shared" si="12"/>
        <v>0</v>
      </c>
      <c r="D136" s="322">
        <f t="shared" si="13"/>
        <v>0</v>
      </c>
      <c r="E136" s="323">
        <f t="shared" si="14"/>
        <v>0</v>
      </c>
      <c r="F136" s="187"/>
      <c r="G136" s="108"/>
      <c r="H136" s="104"/>
      <c r="I136" s="105"/>
      <c r="J136" s="104"/>
      <c r="K136" s="105"/>
      <c r="L136" s="283"/>
      <c r="M136" s="105"/>
      <c r="N136" s="104"/>
      <c r="O136" s="105"/>
      <c r="P136" s="104"/>
      <c r="Q136" s="105"/>
      <c r="R136" s="104"/>
      <c r="S136" s="105"/>
      <c r="T136" s="104"/>
      <c r="U136" s="105"/>
      <c r="V136" s="106"/>
      <c r="W136" s="105"/>
      <c r="X136" s="106"/>
      <c r="Y136" s="105"/>
      <c r="Z136" s="319"/>
      <c r="AA136" s="320"/>
    </row>
    <row r="137" spans="1:27" ht="16.149999999999999" customHeight="1" x14ac:dyDescent="0.25">
      <c r="A137" s="1198"/>
      <c r="B137" s="130" t="s">
        <v>134</v>
      </c>
      <c r="C137" s="258">
        <f t="shared" si="12"/>
        <v>0</v>
      </c>
      <c r="D137" s="328">
        <f t="shared" si="13"/>
        <v>0</v>
      </c>
      <c r="E137" s="329">
        <f t="shared" si="14"/>
        <v>0</v>
      </c>
      <c r="F137" s="330"/>
      <c r="G137" s="138"/>
      <c r="H137" s="134"/>
      <c r="I137" s="135"/>
      <c r="J137" s="134"/>
      <c r="K137" s="135"/>
      <c r="L137" s="295"/>
      <c r="M137" s="135"/>
      <c r="N137" s="134"/>
      <c r="O137" s="135"/>
      <c r="P137" s="134"/>
      <c r="Q137" s="135"/>
      <c r="R137" s="134"/>
      <c r="S137" s="135"/>
      <c r="T137" s="134"/>
      <c r="U137" s="135"/>
      <c r="V137" s="136"/>
      <c r="W137" s="135"/>
      <c r="X137" s="136"/>
      <c r="Y137" s="135"/>
      <c r="Z137" s="331"/>
      <c r="AA137" s="332"/>
    </row>
    <row r="138" spans="1:27" ht="16.149999999999999" customHeight="1" thickBot="1" x14ac:dyDescent="0.3">
      <c r="A138" s="1532" t="s">
        <v>140</v>
      </c>
      <c r="B138" s="1533"/>
      <c r="C138" s="333">
        <f t="shared" ref="C138:AA138" si="15">SUM(C108:C137)</f>
        <v>0</v>
      </c>
      <c r="D138" s="334">
        <f t="shared" si="15"/>
        <v>0</v>
      </c>
      <c r="E138" s="335">
        <f t="shared" si="15"/>
        <v>0</v>
      </c>
      <c r="F138" s="336">
        <f t="shared" si="15"/>
        <v>0</v>
      </c>
      <c r="G138" s="818">
        <f t="shared" si="15"/>
        <v>0</v>
      </c>
      <c r="H138" s="336">
        <f t="shared" si="15"/>
        <v>0</v>
      </c>
      <c r="I138" s="818">
        <f t="shared" si="15"/>
        <v>0</v>
      </c>
      <c r="J138" s="336">
        <f t="shared" si="15"/>
        <v>0</v>
      </c>
      <c r="K138" s="818">
        <f t="shared" si="15"/>
        <v>0</v>
      </c>
      <c r="L138" s="336">
        <f t="shared" si="15"/>
        <v>0</v>
      </c>
      <c r="M138" s="818">
        <f t="shared" si="15"/>
        <v>0</v>
      </c>
      <c r="N138" s="336">
        <f t="shared" si="15"/>
        <v>0</v>
      </c>
      <c r="O138" s="818">
        <f t="shared" si="15"/>
        <v>0</v>
      </c>
      <c r="P138" s="336">
        <f t="shared" si="15"/>
        <v>0</v>
      </c>
      <c r="Q138" s="818">
        <f t="shared" si="15"/>
        <v>0</v>
      </c>
      <c r="R138" s="336">
        <f t="shared" si="15"/>
        <v>0</v>
      </c>
      <c r="S138" s="818">
        <f t="shared" si="15"/>
        <v>0</v>
      </c>
      <c r="T138" s="336">
        <f t="shared" si="15"/>
        <v>0</v>
      </c>
      <c r="U138" s="818">
        <f t="shared" si="15"/>
        <v>0</v>
      </c>
      <c r="V138" s="336">
        <f t="shared" si="15"/>
        <v>0</v>
      </c>
      <c r="W138" s="818">
        <f t="shared" si="15"/>
        <v>0</v>
      </c>
      <c r="X138" s="336">
        <f t="shared" si="15"/>
        <v>0</v>
      </c>
      <c r="Y138" s="818">
        <f t="shared" si="15"/>
        <v>0</v>
      </c>
      <c r="Z138" s="338">
        <f t="shared" si="15"/>
        <v>0</v>
      </c>
      <c r="AA138" s="819">
        <f t="shared" si="15"/>
        <v>0</v>
      </c>
    </row>
    <row r="139" spans="1:27" ht="16.149999999999999" customHeight="1" thickTop="1" x14ac:dyDescent="0.25">
      <c r="A139" s="1200" t="s">
        <v>141</v>
      </c>
      <c r="B139" s="139" t="s">
        <v>130</v>
      </c>
      <c r="C139" s="340">
        <f t="shared" ref="C139:C148" si="16">SUM(D139+E139)</f>
        <v>0</v>
      </c>
      <c r="D139" s="341">
        <f t="shared" ref="D139:E148" si="17">SUM(F139+H139+J139+L139+N139+P139+R139+T139+V139+X139+Z139)</f>
        <v>0</v>
      </c>
      <c r="E139" s="342">
        <f t="shared" si="17"/>
        <v>0</v>
      </c>
      <c r="F139" s="343"/>
      <c r="G139" s="147"/>
      <c r="H139" s="143"/>
      <c r="I139" s="144"/>
      <c r="J139" s="143"/>
      <c r="K139" s="144"/>
      <c r="L139" s="344"/>
      <c r="M139" s="144"/>
      <c r="N139" s="143"/>
      <c r="O139" s="144"/>
      <c r="P139" s="143"/>
      <c r="Q139" s="144"/>
      <c r="R139" s="143"/>
      <c r="S139" s="144"/>
      <c r="T139" s="143"/>
      <c r="U139" s="144"/>
      <c r="V139" s="145"/>
      <c r="W139" s="144"/>
      <c r="X139" s="145"/>
      <c r="Y139" s="144"/>
      <c r="Z139" s="345"/>
      <c r="AA139" s="346"/>
    </row>
    <row r="140" spans="1:27" ht="16.149999999999999" customHeight="1" x14ac:dyDescent="0.25">
      <c r="A140" s="1201"/>
      <c r="B140" s="625" t="s">
        <v>131</v>
      </c>
      <c r="C140" s="256">
        <f t="shared" si="16"/>
        <v>0</v>
      </c>
      <c r="D140" s="317">
        <f t="shared" si="17"/>
        <v>0</v>
      </c>
      <c r="E140" s="318">
        <f t="shared" si="17"/>
        <v>0</v>
      </c>
      <c r="F140" s="52"/>
      <c r="G140" s="100"/>
      <c r="H140" s="50"/>
      <c r="I140" s="51"/>
      <c r="J140" s="50"/>
      <c r="K140" s="51"/>
      <c r="L140" s="347"/>
      <c r="M140" s="51"/>
      <c r="N140" s="50"/>
      <c r="O140" s="51"/>
      <c r="P140" s="50"/>
      <c r="Q140" s="51"/>
      <c r="R140" s="50"/>
      <c r="S140" s="51"/>
      <c r="T140" s="50"/>
      <c r="U140" s="51"/>
      <c r="V140" s="98"/>
      <c r="W140" s="51"/>
      <c r="X140" s="98"/>
      <c r="Y140" s="51"/>
      <c r="Z140" s="348"/>
      <c r="AA140" s="349"/>
    </row>
    <row r="141" spans="1:27" ht="16.149999999999999" customHeight="1" x14ac:dyDescent="0.25">
      <c r="A141" s="1201"/>
      <c r="B141" s="626" t="s">
        <v>132</v>
      </c>
      <c r="C141" s="256">
        <f t="shared" si="16"/>
        <v>0</v>
      </c>
      <c r="D141" s="317">
        <f t="shared" si="17"/>
        <v>0</v>
      </c>
      <c r="E141" s="318">
        <f t="shared" si="17"/>
        <v>0</v>
      </c>
      <c r="F141" s="52"/>
      <c r="G141" s="100"/>
      <c r="H141" s="50"/>
      <c r="I141" s="51"/>
      <c r="J141" s="50"/>
      <c r="K141" s="51"/>
      <c r="L141" s="347"/>
      <c r="M141" s="51"/>
      <c r="N141" s="50"/>
      <c r="O141" s="51"/>
      <c r="P141" s="50"/>
      <c r="Q141" s="51"/>
      <c r="R141" s="50"/>
      <c r="S141" s="51"/>
      <c r="T141" s="50"/>
      <c r="U141" s="51"/>
      <c r="V141" s="98"/>
      <c r="W141" s="51"/>
      <c r="X141" s="98"/>
      <c r="Y141" s="51"/>
      <c r="Z141" s="348"/>
      <c r="AA141" s="349"/>
    </row>
    <row r="142" spans="1:27" ht="16.149999999999999" customHeight="1" x14ac:dyDescent="0.25">
      <c r="A142" s="1201"/>
      <c r="B142" s="626" t="s">
        <v>133</v>
      </c>
      <c r="C142" s="256">
        <f t="shared" si="16"/>
        <v>0</v>
      </c>
      <c r="D142" s="317">
        <f t="shared" si="17"/>
        <v>0</v>
      </c>
      <c r="E142" s="318">
        <f t="shared" si="17"/>
        <v>0</v>
      </c>
      <c r="F142" s="52"/>
      <c r="G142" s="100"/>
      <c r="H142" s="50"/>
      <c r="I142" s="51"/>
      <c r="J142" s="50"/>
      <c r="K142" s="51"/>
      <c r="L142" s="347"/>
      <c r="M142" s="51"/>
      <c r="N142" s="50"/>
      <c r="O142" s="51"/>
      <c r="P142" s="50"/>
      <c r="Q142" s="51"/>
      <c r="R142" s="50"/>
      <c r="S142" s="51"/>
      <c r="T142" s="50"/>
      <c r="U142" s="51"/>
      <c r="V142" s="98"/>
      <c r="W142" s="51"/>
      <c r="X142" s="98"/>
      <c r="Y142" s="51"/>
      <c r="Z142" s="348"/>
      <c r="AA142" s="349"/>
    </row>
    <row r="143" spans="1:27" ht="16.149999999999999" customHeight="1" x14ac:dyDescent="0.25">
      <c r="A143" s="1201"/>
      <c r="B143" s="130" t="s">
        <v>134</v>
      </c>
      <c r="C143" s="350">
        <f t="shared" si="16"/>
        <v>0</v>
      </c>
      <c r="D143" s="351">
        <f t="shared" si="17"/>
        <v>0</v>
      </c>
      <c r="E143" s="352">
        <f t="shared" si="17"/>
        <v>0</v>
      </c>
      <c r="F143" s="353"/>
      <c r="G143" s="290"/>
      <c r="H143" s="288"/>
      <c r="I143" s="354"/>
      <c r="J143" s="288"/>
      <c r="K143" s="354"/>
      <c r="L143" s="289"/>
      <c r="M143" s="354"/>
      <c r="N143" s="288"/>
      <c r="O143" s="354"/>
      <c r="P143" s="288"/>
      <c r="Q143" s="354"/>
      <c r="R143" s="288"/>
      <c r="S143" s="354"/>
      <c r="T143" s="288"/>
      <c r="U143" s="354"/>
      <c r="V143" s="355"/>
      <c r="W143" s="354"/>
      <c r="X143" s="355"/>
      <c r="Y143" s="354"/>
      <c r="Z143" s="356"/>
      <c r="AA143" s="357"/>
    </row>
    <row r="144" spans="1:27" ht="16.149999999999999" customHeight="1" x14ac:dyDescent="0.25">
      <c r="A144" s="1524" t="s">
        <v>142</v>
      </c>
      <c r="B144" s="94" t="s">
        <v>130</v>
      </c>
      <c r="C144" s="253">
        <f t="shared" si="16"/>
        <v>0</v>
      </c>
      <c r="D144" s="312">
        <f t="shared" si="17"/>
        <v>0</v>
      </c>
      <c r="E144" s="313">
        <f t="shared" si="17"/>
        <v>0</v>
      </c>
      <c r="F144" s="314"/>
      <c r="G144" s="123"/>
      <c r="H144" s="119"/>
      <c r="I144" s="120"/>
      <c r="J144" s="119"/>
      <c r="K144" s="120"/>
      <c r="L144" s="292"/>
      <c r="M144" s="120"/>
      <c r="N144" s="119"/>
      <c r="O144" s="120"/>
      <c r="P144" s="119"/>
      <c r="Q144" s="120"/>
      <c r="R144" s="119"/>
      <c r="S144" s="120"/>
      <c r="T144" s="119"/>
      <c r="U144" s="120"/>
      <c r="V144" s="121"/>
      <c r="W144" s="120"/>
      <c r="X144" s="121"/>
      <c r="Y144" s="120"/>
      <c r="Z144" s="315"/>
      <c r="AA144" s="316"/>
    </row>
    <row r="145" spans="1:130" ht="16.149999999999999" customHeight="1" x14ac:dyDescent="0.25">
      <c r="A145" s="1201"/>
      <c r="B145" s="625" t="s">
        <v>131</v>
      </c>
      <c r="C145" s="256">
        <f t="shared" si="16"/>
        <v>0</v>
      </c>
      <c r="D145" s="317">
        <f t="shared" si="17"/>
        <v>0</v>
      </c>
      <c r="E145" s="318">
        <f t="shared" si="17"/>
        <v>0</v>
      </c>
      <c r="F145" s="52"/>
      <c r="G145" s="100"/>
      <c r="H145" s="50"/>
      <c r="I145" s="51"/>
      <c r="J145" s="50"/>
      <c r="K145" s="51"/>
      <c r="L145" s="347"/>
      <c r="M145" s="51"/>
      <c r="N145" s="50"/>
      <c r="O145" s="51"/>
      <c r="P145" s="50"/>
      <c r="Q145" s="51"/>
      <c r="R145" s="50"/>
      <c r="S145" s="51"/>
      <c r="T145" s="50"/>
      <c r="U145" s="51"/>
      <c r="V145" s="98"/>
      <c r="W145" s="51"/>
      <c r="X145" s="98"/>
      <c r="Y145" s="51"/>
      <c r="Z145" s="348"/>
      <c r="AA145" s="349"/>
    </row>
    <row r="146" spans="1:130" ht="16.149999999999999" customHeight="1" x14ac:dyDescent="0.25">
      <c r="A146" s="1201"/>
      <c r="B146" s="626" t="s">
        <v>132</v>
      </c>
      <c r="C146" s="256">
        <f t="shared" si="16"/>
        <v>0</v>
      </c>
      <c r="D146" s="317">
        <f t="shared" si="17"/>
        <v>0</v>
      </c>
      <c r="E146" s="318">
        <f t="shared" si="17"/>
        <v>0</v>
      </c>
      <c r="F146" s="52"/>
      <c r="G146" s="100"/>
      <c r="H146" s="50"/>
      <c r="I146" s="51"/>
      <c r="J146" s="50"/>
      <c r="K146" s="51"/>
      <c r="L146" s="347"/>
      <c r="M146" s="51"/>
      <c r="N146" s="50"/>
      <c r="O146" s="51"/>
      <c r="P146" s="50"/>
      <c r="Q146" s="51"/>
      <c r="R146" s="50"/>
      <c r="S146" s="51"/>
      <c r="T146" s="50"/>
      <c r="U146" s="51"/>
      <c r="V146" s="98"/>
      <c r="W146" s="51"/>
      <c r="X146" s="98"/>
      <c r="Y146" s="51"/>
      <c r="Z146" s="348"/>
      <c r="AA146" s="349"/>
    </row>
    <row r="147" spans="1:130" ht="16.149999999999999" customHeight="1" x14ac:dyDescent="0.25">
      <c r="A147" s="1201"/>
      <c r="B147" s="626" t="s">
        <v>133</v>
      </c>
      <c r="C147" s="256">
        <f t="shared" si="16"/>
        <v>0</v>
      </c>
      <c r="D147" s="317">
        <f t="shared" si="17"/>
        <v>0</v>
      </c>
      <c r="E147" s="318">
        <f t="shared" si="17"/>
        <v>0</v>
      </c>
      <c r="F147" s="52"/>
      <c r="G147" s="100"/>
      <c r="H147" s="50"/>
      <c r="I147" s="51"/>
      <c r="J147" s="50"/>
      <c r="K147" s="51"/>
      <c r="L147" s="347"/>
      <c r="M147" s="51"/>
      <c r="N147" s="50"/>
      <c r="O147" s="51"/>
      <c r="P147" s="50"/>
      <c r="Q147" s="51"/>
      <c r="R147" s="50"/>
      <c r="S147" s="51"/>
      <c r="T147" s="50"/>
      <c r="U147" s="51"/>
      <c r="V147" s="98"/>
      <c r="W147" s="51"/>
      <c r="X147" s="98"/>
      <c r="Y147" s="51"/>
      <c r="Z147" s="348"/>
      <c r="AA147" s="349"/>
    </row>
    <row r="148" spans="1:130" ht="16.149999999999999" customHeight="1" x14ac:dyDescent="0.25">
      <c r="A148" s="1190"/>
      <c r="B148" s="113" t="s">
        <v>134</v>
      </c>
      <c r="C148" s="358">
        <f t="shared" si="16"/>
        <v>0</v>
      </c>
      <c r="D148" s="359">
        <f t="shared" si="17"/>
        <v>0</v>
      </c>
      <c r="E148" s="360">
        <f t="shared" si="17"/>
        <v>0</v>
      </c>
      <c r="F148" s="361"/>
      <c r="G148" s="362"/>
      <c r="H148" s="206"/>
      <c r="I148" s="209"/>
      <c r="J148" s="206"/>
      <c r="K148" s="209"/>
      <c r="L148" s="207"/>
      <c r="M148" s="209"/>
      <c r="N148" s="206"/>
      <c r="O148" s="209"/>
      <c r="P148" s="206"/>
      <c r="Q148" s="209"/>
      <c r="R148" s="206"/>
      <c r="S148" s="209"/>
      <c r="T148" s="206"/>
      <c r="U148" s="209"/>
      <c r="V148" s="208"/>
      <c r="W148" s="209"/>
      <c r="X148" s="208"/>
      <c r="Y148" s="209"/>
      <c r="Z148" s="363"/>
      <c r="AA148" s="364"/>
    </row>
    <row r="149" spans="1:130" ht="16.149999999999999" customHeight="1" x14ac:dyDescent="0.25">
      <c r="A149" s="1532" t="s">
        <v>140</v>
      </c>
      <c r="B149" s="1533"/>
      <c r="C149" s="333">
        <f t="shared" ref="C149:AA149" si="18">SUM(C139:C148)</f>
        <v>0</v>
      </c>
      <c r="D149" s="334">
        <f t="shared" si="18"/>
        <v>0</v>
      </c>
      <c r="E149" s="335">
        <f t="shared" si="18"/>
        <v>0</v>
      </c>
      <c r="F149" s="333">
        <f t="shared" si="18"/>
        <v>0</v>
      </c>
      <c r="G149" s="818">
        <f t="shared" si="18"/>
        <v>0</v>
      </c>
      <c r="H149" s="333">
        <f t="shared" si="18"/>
        <v>0</v>
      </c>
      <c r="I149" s="818">
        <f t="shared" si="18"/>
        <v>0</v>
      </c>
      <c r="J149" s="333">
        <f t="shared" si="18"/>
        <v>0</v>
      </c>
      <c r="K149" s="818">
        <f t="shared" si="18"/>
        <v>0</v>
      </c>
      <c r="L149" s="333">
        <f t="shared" si="18"/>
        <v>0</v>
      </c>
      <c r="M149" s="818">
        <f t="shared" si="18"/>
        <v>0</v>
      </c>
      <c r="N149" s="333">
        <f t="shared" si="18"/>
        <v>0</v>
      </c>
      <c r="O149" s="818">
        <f t="shared" si="18"/>
        <v>0</v>
      </c>
      <c r="P149" s="333">
        <f t="shared" si="18"/>
        <v>0</v>
      </c>
      <c r="Q149" s="818">
        <f t="shared" si="18"/>
        <v>0</v>
      </c>
      <c r="R149" s="333">
        <f t="shared" si="18"/>
        <v>0</v>
      </c>
      <c r="S149" s="818">
        <f t="shared" si="18"/>
        <v>0</v>
      </c>
      <c r="T149" s="333">
        <f t="shared" si="18"/>
        <v>0</v>
      </c>
      <c r="U149" s="818">
        <f t="shared" si="18"/>
        <v>0</v>
      </c>
      <c r="V149" s="333">
        <f t="shared" si="18"/>
        <v>0</v>
      </c>
      <c r="W149" s="818">
        <f t="shared" si="18"/>
        <v>0</v>
      </c>
      <c r="X149" s="333">
        <f t="shared" si="18"/>
        <v>0</v>
      </c>
      <c r="Y149" s="818">
        <f t="shared" si="18"/>
        <v>0</v>
      </c>
      <c r="Z149" s="365">
        <f t="shared" si="18"/>
        <v>0</v>
      </c>
      <c r="AA149" s="819">
        <f t="shared" si="18"/>
        <v>0</v>
      </c>
    </row>
    <row r="150" spans="1:130" ht="31.15" customHeight="1" x14ac:dyDescent="0.25">
      <c r="A150" s="366" t="s">
        <v>143</v>
      </c>
      <c r="B150" s="367"/>
      <c r="C150" s="367"/>
      <c r="D150" s="367"/>
      <c r="E150" s="368"/>
      <c r="F150" s="369"/>
      <c r="G150" s="369"/>
      <c r="H150" s="369"/>
      <c r="I150" s="369"/>
      <c r="J150" s="369"/>
      <c r="K150" s="369"/>
      <c r="L150" s="369"/>
      <c r="M150" s="369"/>
      <c r="N150" s="369"/>
      <c r="O150" s="369"/>
      <c r="P150" s="369"/>
      <c r="Q150" s="369"/>
      <c r="R150" s="369"/>
      <c r="S150" s="369"/>
      <c r="T150" s="369"/>
      <c r="U150" s="369"/>
      <c r="V150" s="369"/>
      <c r="W150" s="369"/>
      <c r="X150" s="369"/>
      <c r="Y150" s="369"/>
      <c r="Z150" s="370"/>
      <c r="AA150" s="370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</row>
    <row r="151" spans="1:130" ht="16.149999999999999" customHeight="1" x14ac:dyDescent="0.25">
      <c r="A151" s="1468" t="s">
        <v>21</v>
      </c>
      <c r="B151" s="1505"/>
      <c r="C151" s="1536" t="s">
        <v>59</v>
      </c>
      <c r="D151" s="1468"/>
      <c r="E151" s="1505"/>
      <c r="F151" s="1537" t="s">
        <v>28</v>
      </c>
      <c r="G151" s="1538"/>
      <c r="H151" s="1538"/>
      <c r="I151" s="1538"/>
      <c r="J151" s="1538"/>
      <c r="K151" s="1538"/>
      <c r="L151" s="1538"/>
      <c r="M151" s="1538"/>
      <c r="N151" s="1538"/>
      <c r="O151" s="1538"/>
      <c r="P151" s="1538"/>
      <c r="Q151" s="1538"/>
      <c r="R151" s="1538"/>
      <c r="S151" s="1538"/>
      <c r="T151" s="1538"/>
      <c r="U151" s="1538"/>
      <c r="V151" s="1538"/>
      <c r="W151" s="1538"/>
      <c r="X151" s="1538"/>
      <c r="Y151" s="1538"/>
      <c r="Z151" s="1538"/>
      <c r="AA151" s="1538"/>
      <c r="AB151" s="1538"/>
      <c r="AC151" s="1538"/>
      <c r="AD151" s="1538"/>
      <c r="AE151" s="1538"/>
      <c r="AF151" s="1538"/>
      <c r="AG151" s="1538"/>
      <c r="AH151" s="1538"/>
      <c r="AI151" s="1538"/>
      <c r="AJ151" s="1538"/>
      <c r="AK151" s="1538"/>
      <c r="AL151" s="1538"/>
      <c r="AM151" s="1539"/>
    </row>
    <row r="152" spans="1:130" ht="16.149999999999999" customHeight="1" x14ac:dyDescent="0.25">
      <c r="A152" s="1265"/>
      <c r="B152" s="1194"/>
      <c r="C152" s="1268"/>
      <c r="D152" s="1266"/>
      <c r="E152" s="1195"/>
      <c r="F152" s="1537" t="s">
        <v>144</v>
      </c>
      <c r="G152" s="1539"/>
      <c r="H152" s="1537" t="s">
        <v>145</v>
      </c>
      <c r="I152" s="1539"/>
      <c r="J152" s="1537" t="s">
        <v>122</v>
      </c>
      <c r="K152" s="1539"/>
      <c r="L152" s="1272" t="s">
        <v>123</v>
      </c>
      <c r="M152" s="1273"/>
      <c r="N152" s="1273" t="s">
        <v>124</v>
      </c>
      <c r="O152" s="1274"/>
      <c r="P152" s="1537" t="s">
        <v>146</v>
      </c>
      <c r="Q152" s="1539"/>
      <c r="R152" s="1538" t="s">
        <v>147</v>
      </c>
      <c r="S152" s="1539"/>
      <c r="T152" s="1538" t="s">
        <v>148</v>
      </c>
      <c r="U152" s="1539"/>
      <c r="V152" s="1537" t="s">
        <v>149</v>
      </c>
      <c r="W152" s="1539"/>
      <c r="X152" s="1538" t="s">
        <v>150</v>
      </c>
      <c r="Y152" s="1539"/>
      <c r="Z152" s="1540" t="s">
        <v>151</v>
      </c>
      <c r="AA152" s="1541"/>
      <c r="AB152" s="1540" t="s">
        <v>152</v>
      </c>
      <c r="AC152" s="1541"/>
      <c r="AD152" s="1540" t="s">
        <v>153</v>
      </c>
      <c r="AE152" s="1541"/>
      <c r="AF152" s="1540" t="s">
        <v>126</v>
      </c>
      <c r="AG152" s="1541"/>
      <c r="AH152" s="1540" t="s">
        <v>154</v>
      </c>
      <c r="AI152" s="1541"/>
      <c r="AJ152" s="1540" t="s">
        <v>155</v>
      </c>
      <c r="AK152" s="1541"/>
      <c r="AL152" s="1542" t="s">
        <v>128</v>
      </c>
      <c r="AM152" s="1541"/>
    </row>
    <row r="153" spans="1:130" ht="16.149999999999999" customHeight="1" x14ac:dyDescent="0.25">
      <c r="A153" s="1266"/>
      <c r="B153" s="1195"/>
      <c r="C153" s="820" t="s">
        <v>17</v>
      </c>
      <c r="D153" s="821" t="s">
        <v>18</v>
      </c>
      <c r="E153" s="632" t="s">
        <v>19</v>
      </c>
      <c r="F153" s="822" t="s">
        <v>18</v>
      </c>
      <c r="G153" s="632" t="s">
        <v>19</v>
      </c>
      <c r="H153" s="822" t="s">
        <v>18</v>
      </c>
      <c r="I153" s="632" t="s">
        <v>19</v>
      </c>
      <c r="J153" s="822" t="s">
        <v>18</v>
      </c>
      <c r="K153" s="632" t="s">
        <v>19</v>
      </c>
      <c r="L153" s="629" t="s">
        <v>18</v>
      </c>
      <c r="M153" s="376" t="s">
        <v>19</v>
      </c>
      <c r="N153" s="630" t="s">
        <v>18</v>
      </c>
      <c r="O153" s="631" t="s">
        <v>19</v>
      </c>
      <c r="P153" s="630" t="s">
        <v>18</v>
      </c>
      <c r="Q153" s="631" t="s">
        <v>19</v>
      </c>
      <c r="R153" s="823" t="s">
        <v>18</v>
      </c>
      <c r="S153" s="621" t="s">
        <v>19</v>
      </c>
      <c r="T153" s="823" t="s">
        <v>18</v>
      </c>
      <c r="U153" s="621" t="s">
        <v>19</v>
      </c>
      <c r="V153" s="629" t="s">
        <v>18</v>
      </c>
      <c r="W153" s="621" t="s">
        <v>19</v>
      </c>
      <c r="X153" s="823" t="s">
        <v>18</v>
      </c>
      <c r="Y153" s="621" t="s">
        <v>19</v>
      </c>
      <c r="Z153" s="381" t="s">
        <v>18</v>
      </c>
      <c r="AA153" s="382" t="s">
        <v>19</v>
      </c>
      <c r="AB153" s="381" t="s">
        <v>18</v>
      </c>
      <c r="AC153" s="382" t="s">
        <v>19</v>
      </c>
      <c r="AD153" s="381" t="s">
        <v>18</v>
      </c>
      <c r="AE153" s="382" t="s">
        <v>19</v>
      </c>
      <c r="AF153" s="381" t="s">
        <v>18</v>
      </c>
      <c r="AG153" s="382" t="s">
        <v>19</v>
      </c>
      <c r="AH153" s="381" t="s">
        <v>18</v>
      </c>
      <c r="AI153" s="382" t="s">
        <v>19</v>
      </c>
      <c r="AJ153" s="381" t="s">
        <v>18</v>
      </c>
      <c r="AK153" s="382" t="s">
        <v>19</v>
      </c>
      <c r="AL153" s="824" t="s">
        <v>18</v>
      </c>
      <c r="AM153" s="382" t="s">
        <v>19</v>
      </c>
    </row>
    <row r="154" spans="1:130" ht="16.149999999999999" customHeight="1" x14ac:dyDescent="0.25">
      <c r="A154" s="1543" t="s">
        <v>156</v>
      </c>
      <c r="B154" s="384" t="s">
        <v>157</v>
      </c>
      <c r="C154" s="253">
        <f t="shared" ref="C154:C159" si="19">SUM(D154+E154)</f>
        <v>0</v>
      </c>
      <c r="D154" s="312">
        <f>SUM(F154+H154+J154+L154+N154+P154+R154+T154+V154+X154+Z154+AB154+AD154+AF154+AH154+AJ154+AL154)</f>
        <v>0</v>
      </c>
      <c r="E154" s="155">
        <f>SUM(G154+I154+K154+M154+O154+Q154+S154+U154+W154+Y154+AA154+AC154+AE154+AG154+AI154+AK154+AM154)</f>
        <v>0</v>
      </c>
      <c r="F154" s="385"/>
      <c r="G154" s="386"/>
      <c r="H154" s="387"/>
      <c r="I154" s="386"/>
      <c r="J154" s="387"/>
      <c r="K154" s="386"/>
      <c r="L154" s="387"/>
      <c r="M154" s="388"/>
      <c r="N154" s="388"/>
      <c r="O154" s="386"/>
      <c r="P154" s="387"/>
      <c r="Q154" s="386"/>
      <c r="R154" s="385"/>
      <c r="S154" s="386"/>
      <c r="T154" s="385"/>
      <c r="U154" s="386"/>
      <c r="V154" s="387"/>
      <c r="W154" s="386"/>
      <c r="X154" s="385"/>
      <c r="Y154" s="386"/>
      <c r="Z154" s="389"/>
      <c r="AA154" s="390"/>
      <c r="AB154" s="389"/>
      <c r="AC154" s="390"/>
      <c r="AD154" s="389"/>
      <c r="AE154" s="390"/>
      <c r="AF154" s="389"/>
      <c r="AG154" s="390"/>
      <c r="AH154" s="389"/>
      <c r="AI154" s="390"/>
      <c r="AJ154" s="389"/>
      <c r="AK154" s="390"/>
      <c r="AL154" s="391"/>
      <c r="AM154" s="390"/>
    </row>
    <row r="155" spans="1:130" ht="16.149999999999999" customHeight="1" x14ac:dyDescent="0.25">
      <c r="A155" s="1279"/>
      <c r="B155" s="392" t="s">
        <v>158</v>
      </c>
      <c r="C155" s="256">
        <f t="shared" si="19"/>
        <v>0</v>
      </c>
      <c r="D155" s="317">
        <f t="shared" ref="D155:E159" si="20">SUM(F155+H155+J155+L155+N155+P155+R155+T155+V155+X155+Z155+AB155+AD155+AF155+AH155+AJ155+AL155)</f>
        <v>0</v>
      </c>
      <c r="E155" s="159">
        <f t="shared" si="20"/>
        <v>0</v>
      </c>
      <c r="F155" s="393"/>
      <c r="G155" s="394"/>
      <c r="H155" s="395"/>
      <c r="I155" s="394"/>
      <c r="J155" s="395"/>
      <c r="K155" s="394"/>
      <c r="L155" s="395"/>
      <c r="M155" s="396"/>
      <c r="N155" s="396"/>
      <c r="O155" s="394"/>
      <c r="P155" s="395"/>
      <c r="Q155" s="394"/>
      <c r="R155" s="393"/>
      <c r="S155" s="394"/>
      <c r="T155" s="393"/>
      <c r="U155" s="394"/>
      <c r="V155" s="395"/>
      <c r="W155" s="394"/>
      <c r="X155" s="393"/>
      <c r="Y155" s="394"/>
      <c r="Z155" s="397"/>
      <c r="AA155" s="398"/>
      <c r="AB155" s="397"/>
      <c r="AC155" s="398"/>
      <c r="AD155" s="397"/>
      <c r="AE155" s="398"/>
      <c r="AF155" s="397"/>
      <c r="AG155" s="398"/>
      <c r="AH155" s="397"/>
      <c r="AI155" s="398"/>
      <c r="AJ155" s="397"/>
      <c r="AK155" s="398"/>
      <c r="AL155" s="399"/>
      <c r="AM155" s="398"/>
    </row>
    <row r="156" spans="1:130" ht="16.149999999999999" customHeight="1" x14ac:dyDescent="0.25">
      <c r="A156" s="1280"/>
      <c r="B156" s="400" t="s">
        <v>159</v>
      </c>
      <c r="C156" s="358">
        <f t="shared" si="19"/>
        <v>0</v>
      </c>
      <c r="D156" s="359">
        <f t="shared" si="20"/>
        <v>0</v>
      </c>
      <c r="E156" s="401">
        <f t="shared" si="20"/>
        <v>0</v>
      </c>
      <c r="F156" s="402"/>
      <c r="G156" s="403"/>
      <c r="H156" s="404"/>
      <c r="I156" s="403"/>
      <c r="J156" s="404"/>
      <c r="K156" s="403"/>
      <c r="L156" s="404"/>
      <c r="M156" s="405"/>
      <c r="N156" s="405"/>
      <c r="O156" s="403"/>
      <c r="P156" s="404"/>
      <c r="Q156" s="403"/>
      <c r="R156" s="402"/>
      <c r="S156" s="403"/>
      <c r="T156" s="402"/>
      <c r="U156" s="403"/>
      <c r="V156" s="404"/>
      <c r="W156" s="403"/>
      <c r="X156" s="402"/>
      <c r="Y156" s="403"/>
      <c r="Z156" s="406"/>
      <c r="AA156" s="407"/>
      <c r="AB156" s="406"/>
      <c r="AC156" s="407"/>
      <c r="AD156" s="406"/>
      <c r="AE156" s="407"/>
      <c r="AF156" s="406"/>
      <c r="AG156" s="407"/>
      <c r="AH156" s="406"/>
      <c r="AI156" s="407"/>
      <c r="AJ156" s="406"/>
      <c r="AK156" s="407"/>
      <c r="AL156" s="408"/>
      <c r="AM156" s="407"/>
    </row>
    <row r="157" spans="1:130" ht="16.149999999999999" customHeight="1" x14ac:dyDescent="0.25">
      <c r="A157" s="1543" t="s">
        <v>160</v>
      </c>
      <c r="B157" s="384" t="s">
        <v>157</v>
      </c>
      <c r="C157" s="253">
        <f t="shared" si="19"/>
        <v>0</v>
      </c>
      <c r="D157" s="312">
        <f t="shared" si="20"/>
        <v>0</v>
      </c>
      <c r="E157" s="155">
        <f t="shared" si="20"/>
        <v>0</v>
      </c>
      <c r="F157" s="385"/>
      <c r="G157" s="386"/>
      <c r="H157" s="387"/>
      <c r="I157" s="386"/>
      <c r="J157" s="387"/>
      <c r="K157" s="386"/>
      <c r="L157" s="387"/>
      <c r="M157" s="388"/>
      <c r="N157" s="388"/>
      <c r="O157" s="386"/>
      <c r="P157" s="387"/>
      <c r="Q157" s="386"/>
      <c r="R157" s="385"/>
      <c r="S157" s="386"/>
      <c r="T157" s="385"/>
      <c r="U157" s="386"/>
      <c r="V157" s="387"/>
      <c r="W157" s="386"/>
      <c r="X157" s="385"/>
      <c r="Y157" s="386"/>
      <c r="Z157" s="389"/>
      <c r="AA157" s="390"/>
      <c r="AB157" s="389"/>
      <c r="AC157" s="390"/>
      <c r="AD157" s="389"/>
      <c r="AE157" s="390"/>
      <c r="AF157" s="389"/>
      <c r="AG157" s="390"/>
      <c r="AH157" s="389"/>
      <c r="AI157" s="390"/>
      <c r="AJ157" s="389"/>
      <c r="AK157" s="390"/>
      <c r="AL157" s="391"/>
      <c r="AM157" s="390"/>
    </row>
    <row r="158" spans="1:130" ht="16.149999999999999" customHeight="1" x14ac:dyDescent="0.25">
      <c r="A158" s="1279"/>
      <c r="B158" s="392" t="s">
        <v>158</v>
      </c>
      <c r="C158" s="256">
        <f t="shared" si="19"/>
        <v>0</v>
      </c>
      <c r="D158" s="317">
        <f t="shared" si="20"/>
        <v>0</v>
      </c>
      <c r="E158" s="159">
        <f t="shared" si="20"/>
        <v>0</v>
      </c>
      <c r="F158" s="393"/>
      <c r="G158" s="394"/>
      <c r="H158" s="395"/>
      <c r="I158" s="394"/>
      <c r="J158" s="395"/>
      <c r="K158" s="394"/>
      <c r="L158" s="395"/>
      <c r="M158" s="396"/>
      <c r="N158" s="396"/>
      <c r="O158" s="394"/>
      <c r="P158" s="395"/>
      <c r="Q158" s="394"/>
      <c r="R158" s="393"/>
      <c r="S158" s="394"/>
      <c r="T158" s="393"/>
      <c r="U158" s="394"/>
      <c r="V158" s="395"/>
      <c r="W158" s="394"/>
      <c r="X158" s="393"/>
      <c r="Y158" s="394"/>
      <c r="Z158" s="397"/>
      <c r="AA158" s="398"/>
      <c r="AB158" s="397"/>
      <c r="AC158" s="398"/>
      <c r="AD158" s="397"/>
      <c r="AE158" s="398"/>
      <c r="AF158" s="397"/>
      <c r="AG158" s="398"/>
      <c r="AH158" s="397"/>
      <c r="AI158" s="398"/>
      <c r="AJ158" s="397"/>
      <c r="AK158" s="398"/>
      <c r="AL158" s="399"/>
      <c r="AM158" s="398"/>
    </row>
    <row r="159" spans="1:130" ht="16.149999999999999" customHeight="1" x14ac:dyDescent="0.25">
      <c r="A159" s="1280"/>
      <c r="B159" s="400" t="s">
        <v>159</v>
      </c>
      <c r="C159" s="358">
        <f t="shared" si="19"/>
        <v>0</v>
      </c>
      <c r="D159" s="359">
        <f t="shared" si="20"/>
        <v>0</v>
      </c>
      <c r="E159" s="401">
        <f t="shared" si="20"/>
        <v>0</v>
      </c>
      <c r="F159" s="402"/>
      <c r="G159" s="403"/>
      <c r="H159" s="404"/>
      <c r="I159" s="403"/>
      <c r="J159" s="404"/>
      <c r="K159" s="403"/>
      <c r="L159" s="404"/>
      <c r="M159" s="405"/>
      <c r="N159" s="405"/>
      <c r="O159" s="403"/>
      <c r="P159" s="404"/>
      <c r="Q159" s="403"/>
      <c r="R159" s="402"/>
      <c r="S159" s="403"/>
      <c r="T159" s="402"/>
      <c r="U159" s="403"/>
      <c r="V159" s="404"/>
      <c r="W159" s="403"/>
      <c r="X159" s="402"/>
      <c r="Y159" s="403"/>
      <c r="Z159" s="406"/>
      <c r="AA159" s="407"/>
      <c r="AB159" s="406"/>
      <c r="AC159" s="407"/>
      <c r="AD159" s="406"/>
      <c r="AE159" s="407"/>
      <c r="AF159" s="406"/>
      <c r="AG159" s="407"/>
      <c r="AH159" s="406"/>
      <c r="AI159" s="407"/>
      <c r="AJ159" s="406"/>
      <c r="AK159" s="407"/>
      <c r="AL159" s="408"/>
      <c r="AM159" s="407"/>
    </row>
    <row r="160" spans="1:130" ht="31.15" customHeight="1" x14ac:dyDescent="0.25">
      <c r="A160" s="19" t="s">
        <v>161</v>
      </c>
      <c r="B160" s="19"/>
      <c r="C160" s="19"/>
      <c r="D160" s="19"/>
      <c r="E160" s="20"/>
      <c r="F160" s="20"/>
      <c r="G160" s="20"/>
      <c r="H160" s="20"/>
      <c r="I160" s="20"/>
      <c r="J160" s="20"/>
      <c r="K160" s="20"/>
      <c r="L160" s="20"/>
      <c r="M160" s="216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7"/>
      <c r="AA160" s="7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</row>
    <row r="161" spans="1:130" ht="16.149999999999999" customHeight="1" x14ac:dyDescent="0.25">
      <c r="A161" s="1507" t="s">
        <v>25</v>
      </c>
      <c r="B161" s="1507" t="s">
        <v>26</v>
      </c>
      <c r="C161" s="1508" t="s">
        <v>59</v>
      </c>
      <c r="D161" s="1460"/>
      <c r="E161" s="1504"/>
      <c r="F161" s="1502" t="s">
        <v>28</v>
      </c>
      <c r="G161" s="1519"/>
      <c r="H161" s="1519"/>
      <c r="I161" s="1519"/>
      <c r="J161" s="1519"/>
      <c r="K161" s="1519"/>
      <c r="L161" s="1519"/>
      <c r="M161" s="1519"/>
      <c r="N161" s="1519"/>
      <c r="O161" s="1503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7"/>
      <c r="AA161" s="7"/>
    </row>
    <row r="162" spans="1:130" ht="16.149999999999999" customHeight="1" x14ac:dyDescent="0.25">
      <c r="A162" s="1198"/>
      <c r="B162" s="1198"/>
      <c r="C162" s="1190"/>
      <c r="D162" s="1191"/>
      <c r="E162" s="1185"/>
      <c r="F162" s="1502" t="s">
        <v>153</v>
      </c>
      <c r="G162" s="1503"/>
      <c r="H162" s="1502" t="s">
        <v>126</v>
      </c>
      <c r="I162" s="1503"/>
      <c r="J162" s="1502" t="s">
        <v>154</v>
      </c>
      <c r="K162" s="1503"/>
      <c r="L162" s="1502" t="s">
        <v>155</v>
      </c>
      <c r="M162" s="1503"/>
      <c r="N162" s="1502" t="s">
        <v>128</v>
      </c>
      <c r="O162" s="1503"/>
      <c r="P162" s="7"/>
      <c r="Q162" s="86"/>
      <c r="R162" s="86"/>
      <c r="S162" s="7"/>
      <c r="T162" s="7"/>
      <c r="U162" s="7"/>
      <c r="V162" s="7"/>
      <c r="W162" s="7"/>
      <c r="X162" s="7"/>
      <c r="Y162" s="7"/>
      <c r="Z162" s="7"/>
      <c r="AA162" s="7"/>
    </row>
    <row r="163" spans="1:130" ht="16.149999999999999" customHeight="1" x14ac:dyDescent="0.25">
      <c r="A163" s="1199"/>
      <c r="B163" s="1199"/>
      <c r="C163" s="767" t="s">
        <v>17</v>
      </c>
      <c r="D163" s="825" t="s">
        <v>18</v>
      </c>
      <c r="E163" s="624" t="s">
        <v>19</v>
      </c>
      <c r="F163" s="826" t="s">
        <v>18</v>
      </c>
      <c r="G163" s="624" t="s">
        <v>19</v>
      </c>
      <c r="H163" s="826" t="s">
        <v>18</v>
      </c>
      <c r="I163" s="624" t="s">
        <v>19</v>
      </c>
      <c r="J163" s="826" t="s">
        <v>18</v>
      </c>
      <c r="K163" s="624" t="s">
        <v>19</v>
      </c>
      <c r="L163" s="826" t="s">
        <v>18</v>
      </c>
      <c r="M163" s="624" t="s">
        <v>19</v>
      </c>
      <c r="N163" s="826" t="s">
        <v>18</v>
      </c>
      <c r="O163" s="624" t="s">
        <v>19</v>
      </c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130" ht="16.149999999999999" customHeight="1" x14ac:dyDescent="0.25">
      <c r="A164" s="1507" t="s">
        <v>162</v>
      </c>
      <c r="B164" s="412" t="s">
        <v>163</v>
      </c>
      <c r="C164" s="253">
        <f t="shared" ref="C164:C169" si="21">SUM(D164+E164)</f>
        <v>0</v>
      </c>
      <c r="D164" s="312">
        <f t="shared" ref="D164:E169" si="22">SUM(F164+H164+J164+L164+N164)</f>
        <v>0</v>
      </c>
      <c r="E164" s="155">
        <f t="shared" si="22"/>
        <v>0</v>
      </c>
      <c r="F164" s="314"/>
      <c r="G164" s="413"/>
      <c r="H164" s="119"/>
      <c r="I164" s="120"/>
      <c r="J164" s="314"/>
      <c r="K164" s="413"/>
      <c r="L164" s="119"/>
      <c r="M164" s="120"/>
      <c r="N164" s="314"/>
      <c r="O164" s="120"/>
      <c r="P164" s="44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CG164" s="10">
        <v>0</v>
      </c>
      <c r="CH164" s="10">
        <v>0</v>
      </c>
    </row>
    <row r="165" spans="1:130" ht="16.149999999999999" customHeight="1" x14ac:dyDescent="0.25">
      <c r="A165" s="1198"/>
      <c r="B165" s="414" t="s">
        <v>164</v>
      </c>
      <c r="C165" s="350">
        <f t="shared" si="21"/>
        <v>0</v>
      </c>
      <c r="D165" s="351">
        <f t="shared" si="22"/>
        <v>0</v>
      </c>
      <c r="E165" s="415">
        <f t="shared" si="22"/>
        <v>0</v>
      </c>
      <c r="F165" s="353"/>
      <c r="G165" s="416"/>
      <c r="H165" s="288"/>
      <c r="I165" s="354"/>
      <c r="J165" s="353"/>
      <c r="K165" s="416"/>
      <c r="L165" s="288"/>
      <c r="M165" s="354"/>
      <c r="N165" s="353"/>
      <c r="O165" s="354"/>
      <c r="P165" s="44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CG165" s="10">
        <v>0</v>
      </c>
      <c r="CH165" s="10">
        <v>0</v>
      </c>
    </row>
    <row r="166" spans="1:130" ht="16.149999999999999" customHeight="1" x14ac:dyDescent="0.25">
      <c r="A166" s="1199"/>
      <c r="B166" s="417" t="s">
        <v>165</v>
      </c>
      <c r="C166" s="418">
        <f t="shared" si="21"/>
        <v>0</v>
      </c>
      <c r="D166" s="328">
        <f t="shared" si="22"/>
        <v>0</v>
      </c>
      <c r="E166" s="260">
        <f t="shared" si="22"/>
        <v>0</v>
      </c>
      <c r="F166" s="330"/>
      <c r="G166" s="419"/>
      <c r="H166" s="134"/>
      <c r="I166" s="135"/>
      <c r="J166" s="330"/>
      <c r="K166" s="419"/>
      <c r="L166" s="134"/>
      <c r="M166" s="135"/>
      <c r="N166" s="330"/>
      <c r="O166" s="135"/>
      <c r="P166" s="44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CG166" s="10">
        <v>0</v>
      </c>
      <c r="CH166" s="10">
        <v>0</v>
      </c>
    </row>
    <row r="167" spans="1:130" ht="16.149999999999999" customHeight="1" x14ac:dyDescent="0.25">
      <c r="A167" s="1507" t="s">
        <v>166</v>
      </c>
      <c r="B167" s="420" t="s">
        <v>163</v>
      </c>
      <c r="C167" s="253">
        <f t="shared" si="21"/>
        <v>0</v>
      </c>
      <c r="D167" s="312">
        <f t="shared" si="22"/>
        <v>0</v>
      </c>
      <c r="E167" s="155">
        <f t="shared" si="22"/>
        <v>0</v>
      </c>
      <c r="F167" s="119"/>
      <c r="G167" s="120"/>
      <c r="H167" s="119"/>
      <c r="I167" s="413"/>
      <c r="J167" s="119"/>
      <c r="K167" s="120"/>
      <c r="L167" s="314"/>
      <c r="M167" s="413"/>
      <c r="N167" s="119"/>
      <c r="O167" s="120"/>
      <c r="P167" s="44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CG167" s="10">
        <v>0</v>
      </c>
      <c r="CH167" s="10">
        <v>0</v>
      </c>
    </row>
    <row r="168" spans="1:130" ht="16.149999999999999" customHeight="1" x14ac:dyDescent="0.25">
      <c r="A168" s="1198"/>
      <c r="B168" s="414" t="s">
        <v>164</v>
      </c>
      <c r="C168" s="321">
        <f t="shared" si="21"/>
        <v>0</v>
      </c>
      <c r="D168" s="322">
        <f t="shared" si="22"/>
        <v>0</v>
      </c>
      <c r="E168" s="421">
        <f t="shared" si="22"/>
        <v>0</v>
      </c>
      <c r="F168" s="288"/>
      <c r="G168" s="354"/>
      <c r="H168" s="104"/>
      <c r="I168" s="188"/>
      <c r="J168" s="104"/>
      <c r="K168" s="105"/>
      <c r="L168" s="187"/>
      <c r="M168" s="188"/>
      <c r="N168" s="104"/>
      <c r="O168" s="105"/>
      <c r="P168" s="44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CG168" s="10">
        <v>0</v>
      </c>
      <c r="CH168" s="10">
        <v>0</v>
      </c>
    </row>
    <row r="169" spans="1:130" ht="16.149999999999999" customHeight="1" x14ac:dyDescent="0.25">
      <c r="A169" s="1199"/>
      <c r="B169" s="422" t="s">
        <v>165</v>
      </c>
      <c r="C169" s="261">
        <f t="shared" si="21"/>
        <v>0</v>
      </c>
      <c r="D169" s="324">
        <f t="shared" si="22"/>
        <v>0</v>
      </c>
      <c r="E169" s="162">
        <f t="shared" si="22"/>
        <v>0</v>
      </c>
      <c r="F169" s="58"/>
      <c r="G169" s="59"/>
      <c r="H169" s="58"/>
      <c r="I169" s="423"/>
      <c r="J169" s="58"/>
      <c r="K169" s="59"/>
      <c r="L169" s="326"/>
      <c r="M169" s="423"/>
      <c r="N169" s="58"/>
      <c r="O169" s="59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31.15" customHeight="1" x14ac:dyDescent="0.25">
      <c r="A170" s="1478" t="s">
        <v>167</v>
      </c>
      <c r="B170" s="1478"/>
      <c r="C170" s="1478"/>
      <c r="D170" s="1478"/>
      <c r="E170" s="1478"/>
      <c r="F170" s="1478"/>
      <c r="G170" s="1478"/>
      <c r="H170" s="1478"/>
      <c r="I170" s="1478"/>
      <c r="J170" s="1478"/>
      <c r="K170" s="1478"/>
      <c r="L170" s="1478"/>
      <c r="M170" s="1478"/>
      <c r="N170" s="1478"/>
      <c r="O170" s="1478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</row>
    <row r="171" spans="1:130" ht="16.149999999999999" customHeight="1" x14ac:dyDescent="0.25">
      <c r="A171" s="1508" t="s">
        <v>168</v>
      </c>
      <c r="B171" s="1504"/>
      <c r="C171" s="1508" t="s">
        <v>59</v>
      </c>
      <c r="D171" s="1460"/>
      <c r="E171" s="1504"/>
      <c r="F171" s="1502" t="s">
        <v>28</v>
      </c>
      <c r="G171" s="1519"/>
      <c r="H171" s="1519"/>
      <c r="I171" s="1519"/>
      <c r="J171" s="1519"/>
      <c r="K171" s="1519"/>
      <c r="L171" s="1519"/>
      <c r="M171" s="1519"/>
      <c r="N171" s="1519"/>
      <c r="O171" s="1519"/>
      <c r="P171" s="1519"/>
      <c r="Q171" s="1503"/>
      <c r="R171" s="17"/>
      <c r="S171" s="17"/>
      <c r="T171" s="17"/>
      <c r="U171" s="17"/>
      <c r="V171" s="17"/>
      <c r="W171" s="17"/>
      <c r="X171" s="17"/>
      <c r="Y171" s="17"/>
      <c r="Z171" s="7"/>
      <c r="AA171" s="7"/>
    </row>
    <row r="172" spans="1:130" ht="16.149999999999999" customHeight="1" x14ac:dyDescent="0.25">
      <c r="A172" s="1201"/>
      <c r="B172" s="1205"/>
      <c r="C172" s="1190"/>
      <c r="D172" s="1191"/>
      <c r="E172" s="1185"/>
      <c r="F172" s="1502" t="s">
        <v>126</v>
      </c>
      <c r="G172" s="1503"/>
      <c r="H172" s="1502" t="s">
        <v>154</v>
      </c>
      <c r="I172" s="1503"/>
      <c r="J172" s="1502" t="s">
        <v>155</v>
      </c>
      <c r="K172" s="1503"/>
      <c r="L172" s="1502" t="s">
        <v>169</v>
      </c>
      <c r="M172" s="1503"/>
      <c r="N172" s="1502" t="s">
        <v>170</v>
      </c>
      <c r="O172" s="1503"/>
      <c r="P172" s="1502" t="s">
        <v>171</v>
      </c>
      <c r="Q172" s="1503"/>
      <c r="R172" s="17"/>
      <c r="S172" s="17"/>
      <c r="T172" s="17"/>
      <c r="U172" s="17"/>
      <c r="V172" s="17"/>
      <c r="W172" s="17"/>
      <c r="X172" s="17"/>
      <c r="Y172" s="17"/>
      <c r="Z172" s="7"/>
      <c r="AA172" s="7"/>
    </row>
    <row r="173" spans="1:130" ht="16.149999999999999" customHeight="1" x14ac:dyDescent="0.25">
      <c r="A173" s="1190"/>
      <c r="B173" s="1185"/>
      <c r="C173" s="767" t="s">
        <v>17</v>
      </c>
      <c r="D173" s="825" t="s">
        <v>18</v>
      </c>
      <c r="E173" s="624" t="s">
        <v>19</v>
      </c>
      <c r="F173" s="826" t="s">
        <v>18</v>
      </c>
      <c r="G173" s="624" t="s">
        <v>19</v>
      </c>
      <c r="H173" s="826" t="s">
        <v>18</v>
      </c>
      <c r="I173" s="624" t="s">
        <v>19</v>
      </c>
      <c r="J173" s="826" t="s">
        <v>18</v>
      </c>
      <c r="K173" s="827" t="s">
        <v>19</v>
      </c>
      <c r="L173" s="826" t="s">
        <v>18</v>
      </c>
      <c r="M173" s="624" t="s">
        <v>19</v>
      </c>
      <c r="N173" s="826" t="s">
        <v>18</v>
      </c>
      <c r="O173" s="624" t="s">
        <v>19</v>
      </c>
      <c r="P173" s="826" t="s">
        <v>18</v>
      </c>
      <c r="Q173" s="827" t="s">
        <v>19</v>
      </c>
      <c r="R173" s="17"/>
      <c r="S173" s="17"/>
      <c r="T173" s="17"/>
      <c r="U173" s="17"/>
      <c r="V173" s="17"/>
      <c r="W173" s="17"/>
      <c r="X173" s="17"/>
      <c r="Y173" s="17"/>
      <c r="Z173" s="7"/>
      <c r="AA173" s="7"/>
    </row>
    <row r="174" spans="1:130" ht="16.149999999999999" customHeight="1" x14ac:dyDescent="0.25">
      <c r="A174" s="1281" t="s">
        <v>172</v>
      </c>
      <c r="B174" s="1282"/>
      <c r="C174" s="253">
        <f>SUM(D174+E174)</f>
        <v>9</v>
      </c>
      <c r="D174" s="312">
        <f t="shared" ref="D174:E176" si="23">SUM(F174+H174+J174+L174+N174+P174)</f>
        <v>4</v>
      </c>
      <c r="E174" s="155">
        <f t="shared" si="23"/>
        <v>5</v>
      </c>
      <c r="F174" s="314">
        <v>0</v>
      </c>
      <c r="G174" s="413">
        <v>0</v>
      </c>
      <c r="H174" s="119">
        <v>2</v>
      </c>
      <c r="I174" s="120">
        <v>1</v>
      </c>
      <c r="J174" s="314">
        <v>1</v>
      </c>
      <c r="K174" s="120">
        <v>1</v>
      </c>
      <c r="L174" s="314">
        <v>0</v>
      </c>
      <c r="M174" s="413">
        <v>1</v>
      </c>
      <c r="N174" s="119">
        <v>1</v>
      </c>
      <c r="O174" s="120">
        <v>0</v>
      </c>
      <c r="P174" s="314">
        <v>0</v>
      </c>
      <c r="Q174" s="120">
        <v>2</v>
      </c>
      <c r="R174" s="17"/>
      <c r="S174" s="17"/>
      <c r="T174" s="17"/>
      <c r="U174" s="17"/>
      <c r="V174" s="17"/>
      <c r="W174" s="17"/>
      <c r="X174" s="17"/>
      <c r="Y174" s="17"/>
      <c r="Z174" s="7"/>
      <c r="AA174" s="7"/>
    </row>
    <row r="175" spans="1:130" ht="16.149999999999999" customHeight="1" x14ac:dyDescent="0.25">
      <c r="A175" s="1283" t="s">
        <v>173</v>
      </c>
      <c r="B175" s="1284"/>
      <c r="C175" s="321">
        <f>SUM(D175+E175)</f>
        <v>100</v>
      </c>
      <c r="D175" s="322">
        <f t="shared" si="23"/>
        <v>55</v>
      </c>
      <c r="E175" s="415">
        <f t="shared" si="23"/>
        <v>45</v>
      </c>
      <c r="F175" s="353">
        <v>14</v>
      </c>
      <c r="G175" s="416">
        <v>5</v>
      </c>
      <c r="H175" s="288">
        <v>17</v>
      </c>
      <c r="I175" s="354">
        <v>10</v>
      </c>
      <c r="J175" s="353">
        <v>11</v>
      </c>
      <c r="K175" s="354">
        <v>11</v>
      </c>
      <c r="L175" s="353">
        <v>8</v>
      </c>
      <c r="M175" s="416">
        <v>7</v>
      </c>
      <c r="N175" s="288">
        <v>3</v>
      </c>
      <c r="O175" s="354">
        <v>10</v>
      </c>
      <c r="P175" s="353">
        <v>2</v>
      </c>
      <c r="Q175" s="354">
        <v>2</v>
      </c>
      <c r="R175" s="17"/>
      <c r="S175" s="17"/>
      <c r="T175" s="17"/>
      <c r="U175" s="17"/>
      <c r="V175" s="17"/>
      <c r="W175" s="17"/>
      <c r="X175" s="17"/>
      <c r="Y175" s="17"/>
      <c r="Z175" s="7"/>
      <c r="AA175" s="7"/>
    </row>
    <row r="176" spans="1:130" ht="16.149999999999999" customHeight="1" x14ac:dyDescent="0.25">
      <c r="A176" s="1285" t="s">
        <v>174</v>
      </c>
      <c r="B176" s="1286"/>
      <c r="C176" s="425">
        <f>SUM(D176+E176)</f>
        <v>19</v>
      </c>
      <c r="D176" s="324">
        <f t="shared" si="23"/>
        <v>5</v>
      </c>
      <c r="E176" s="162">
        <f t="shared" si="23"/>
        <v>14</v>
      </c>
      <c r="F176" s="326">
        <v>0</v>
      </c>
      <c r="G176" s="423">
        <v>1</v>
      </c>
      <c r="H176" s="58">
        <v>2</v>
      </c>
      <c r="I176" s="59">
        <v>3</v>
      </c>
      <c r="J176" s="326">
        <v>2</v>
      </c>
      <c r="K176" s="59">
        <v>3</v>
      </c>
      <c r="L176" s="326">
        <v>0</v>
      </c>
      <c r="M176" s="423">
        <v>2</v>
      </c>
      <c r="N176" s="58">
        <v>1</v>
      </c>
      <c r="O176" s="59">
        <v>0</v>
      </c>
      <c r="P176" s="326">
        <v>0</v>
      </c>
      <c r="Q176" s="59">
        <v>5</v>
      </c>
      <c r="R176" s="17"/>
      <c r="S176" s="17"/>
      <c r="T176" s="17"/>
      <c r="U176" s="17"/>
      <c r="V176" s="17"/>
      <c r="W176" s="17"/>
      <c r="X176" s="17"/>
      <c r="Y176" s="17"/>
      <c r="Z176" s="7"/>
      <c r="AA176" s="7"/>
    </row>
    <row r="177" spans="1:130" ht="16.149999999999999" customHeight="1" x14ac:dyDescent="0.25">
      <c r="A177" s="1502" t="s">
        <v>59</v>
      </c>
      <c r="B177" s="1503"/>
      <c r="C177" s="169">
        <f t="shared" ref="C177:K177" si="24">SUM(C174:C176)</f>
        <v>128</v>
      </c>
      <c r="D177" s="426">
        <f t="shared" si="24"/>
        <v>64</v>
      </c>
      <c r="E177" s="779">
        <f t="shared" si="24"/>
        <v>64</v>
      </c>
      <c r="F177" s="169">
        <f t="shared" si="24"/>
        <v>14</v>
      </c>
      <c r="G177" s="779">
        <f t="shared" si="24"/>
        <v>6</v>
      </c>
      <c r="H177" s="828">
        <f t="shared" si="24"/>
        <v>21</v>
      </c>
      <c r="I177" s="171">
        <f t="shared" si="24"/>
        <v>14</v>
      </c>
      <c r="J177" s="169">
        <f t="shared" si="24"/>
        <v>14</v>
      </c>
      <c r="K177" s="779">
        <f t="shared" si="24"/>
        <v>15</v>
      </c>
      <c r="L177" s="169">
        <f t="shared" ref="L177:Q177" si="25">SUM(L174:L176)</f>
        <v>8</v>
      </c>
      <c r="M177" s="779">
        <f t="shared" si="25"/>
        <v>10</v>
      </c>
      <c r="N177" s="828">
        <f t="shared" si="25"/>
        <v>5</v>
      </c>
      <c r="O177" s="171">
        <f t="shared" si="25"/>
        <v>10</v>
      </c>
      <c r="P177" s="169">
        <f t="shared" si="25"/>
        <v>2</v>
      </c>
      <c r="Q177" s="779">
        <f t="shared" si="25"/>
        <v>9</v>
      </c>
      <c r="R177" s="17"/>
      <c r="S177" s="17"/>
      <c r="T177" s="17"/>
      <c r="U177" s="17"/>
      <c r="V177" s="17"/>
      <c r="W177" s="17"/>
      <c r="X177" s="17"/>
      <c r="Y177" s="17"/>
      <c r="Z177" s="7"/>
      <c r="AA177" s="7"/>
    </row>
    <row r="178" spans="1:130" ht="16.149999999999999" customHeight="1" x14ac:dyDescent="0.25">
      <c r="A178" s="12" t="s">
        <v>175</v>
      </c>
      <c r="M178" s="829"/>
      <c r="N178" s="829"/>
      <c r="O178" s="829"/>
      <c r="P178" s="829"/>
    </row>
    <row r="179" spans="1:130" ht="31.15" customHeight="1" x14ac:dyDescent="0.25">
      <c r="A179" s="429" t="s">
        <v>176</v>
      </c>
      <c r="B179" s="430"/>
      <c r="C179" s="430"/>
      <c r="D179" s="430"/>
      <c r="E179" s="430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</row>
    <row r="180" spans="1:130" ht="16.149999999999999" customHeight="1" x14ac:dyDescent="0.25">
      <c r="A180" s="1544" t="s">
        <v>177</v>
      </c>
      <c r="B180" s="1545"/>
      <c r="C180" s="1289" t="s">
        <v>101</v>
      </c>
      <c r="D180" s="1290"/>
      <c r="E180" s="1291"/>
      <c r="F180" s="1295" t="s">
        <v>28</v>
      </c>
      <c r="G180" s="1296"/>
      <c r="H180" s="1296"/>
      <c r="I180" s="1296"/>
      <c r="J180" s="1296"/>
      <c r="K180" s="1296"/>
      <c r="L180" s="1296"/>
      <c r="M180" s="1296"/>
      <c r="N180" s="1296"/>
      <c r="O180" s="1296"/>
      <c r="P180" s="1296"/>
      <c r="Q180" s="1297"/>
    </row>
    <row r="181" spans="1:130" ht="16.149999999999999" customHeight="1" x14ac:dyDescent="0.25">
      <c r="A181" s="1288"/>
      <c r="B181" s="1194"/>
      <c r="C181" s="1292"/>
      <c r="D181" s="1293"/>
      <c r="E181" s="1294"/>
      <c r="F181" s="1546" t="s">
        <v>102</v>
      </c>
      <c r="G181" s="1299"/>
      <c r="H181" s="1546" t="s">
        <v>103</v>
      </c>
      <c r="I181" s="1299"/>
      <c r="J181" s="1546" t="s">
        <v>104</v>
      </c>
      <c r="K181" s="1299"/>
      <c r="L181" s="1546" t="s">
        <v>105</v>
      </c>
      <c r="M181" s="1299"/>
      <c r="N181" s="1546" t="s">
        <v>106</v>
      </c>
      <c r="O181" s="1299"/>
      <c r="P181" s="1300" t="s">
        <v>107</v>
      </c>
      <c r="Q181" s="1301"/>
    </row>
    <row r="182" spans="1:130" ht="16.149999999999999" customHeight="1" x14ac:dyDescent="0.25">
      <c r="A182" s="1268"/>
      <c r="B182" s="1195"/>
      <c r="C182" s="30" t="s">
        <v>17</v>
      </c>
      <c r="D182" s="83" t="s">
        <v>18</v>
      </c>
      <c r="E182" s="747" t="s">
        <v>19</v>
      </c>
      <c r="F182" s="746" t="s">
        <v>18</v>
      </c>
      <c r="G182" s="633" t="s">
        <v>19</v>
      </c>
      <c r="H182" s="746" t="s">
        <v>18</v>
      </c>
      <c r="I182" s="633" t="s">
        <v>19</v>
      </c>
      <c r="J182" s="746" t="s">
        <v>18</v>
      </c>
      <c r="K182" s="633" t="s">
        <v>19</v>
      </c>
      <c r="L182" s="746" t="s">
        <v>18</v>
      </c>
      <c r="M182" s="633" t="s">
        <v>19</v>
      </c>
      <c r="N182" s="746" t="s">
        <v>18</v>
      </c>
      <c r="O182" s="633" t="s">
        <v>19</v>
      </c>
      <c r="P182" s="746" t="s">
        <v>18</v>
      </c>
      <c r="Q182" s="633" t="s">
        <v>19</v>
      </c>
      <c r="R182" s="431"/>
    </row>
    <row r="183" spans="1:130" ht="16.149999999999999" customHeight="1" x14ac:dyDescent="0.25">
      <c r="A183" s="1302" t="s">
        <v>178</v>
      </c>
      <c r="B183" s="1303"/>
      <c r="C183" s="47">
        <f>SUM(D183+E183)</f>
        <v>0</v>
      </c>
      <c r="D183" s="103">
        <f t="shared" ref="D183:E185" si="26">SUM(F183+H183+J183+L183+N183+P183)</f>
        <v>0</v>
      </c>
      <c r="E183" s="181">
        <f t="shared" si="26"/>
        <v>0</v>
      </c>
      <c r="F183" s="52"/>
      <c r="G183" s="51"/>
      <c r="H183" s="52"/>
      <c r="I183" s="51"/>
      <c r="J183" s="52"/>
      <c r="K183" s="51"/>
      <c r="L183" s="52"/>
      <c r="M183" s="51"/>
      <c r="N183" s="52"/>
      <c r="O183" s="51"/>
      <c r="P183" s="52"/>
      <c r="Q183" s="51"/>
    </row>
    <row r="184" spans="1:130" ht="16.149999999999999" customHeight="1" x14ac:dyDescent="0.25">
      <c r="A184" s="1304" t="s">
        <v>179</v>
      </c>
      <c r="B184" s="1305"/>
      <c r="C184" s="110">
        <f>SUM(D184+E184)</f>
        <v>0</v>
      </c>
      <c r="D184" s="111">
        <f t="shared" si="26"/>
        <v>0</v>
      </c>
      <c r="E184" s="432">
        <f t="shared" si="26"/>
        <v>0</v>
      </c>
      <c r="F184" s="187"/>
      <c r="G184" s="105"/>
      <c r="H184" s="187"/>
      <c r="I184" s="105"/>
      <c r="J184" s="187"/>
      <c r="K184" s="105"/>
      <c r="L184" s="187"/>
      <c r="M184" s="105"/>
      <c r="N184" s="187"/>
      <c r="O184" s="105"/>
      <c r="P184" s="187"/>
      <c r="Q184" s="105"/>
    </row>
    <row r="185" spans="1:130" ht="16.149999999999999" customHeight="1" x14ac:dyDescent="0.25">
      <c r="A185" s="1285" t="s">
        <v>180</v>
      </c>
      <c r="B185" s="1286"/>
      <c r="C185" s="54">
        <f>SUM(D185+E185)</f>
        <v>0</v>
      </c>
      <c r="D185" s="114">
        <f t="shared" si="26"/>
        <v>0</v>
      </c>
      <c r="E185" s="201">
        <f t="shared" si="26"/>
        <v>0</v>
      </c>
      <c r="F185" s="262">
        <f t="shared" ref="F185:Q185" si="27">SUM(F183:F184)</f>
        <v>0</v>
      </c>
      <c r="G185" s="325">
        <f t="shared" si="27"/>
        <v>0</v>
      </c>
      <c r="H185" s="262">
        <f t="shared" si="27"/>
        <v>0</v>
      </c>
      <c r="I185" s="325">
        <f t="shared" si="27"/>
        <v>0</v>
      </c>
      <c r="J185" s="262">
        <f t="shared" si="27"/>
        <v>0</v>
      </c>
      <c r="K185" s="325">
        <f t="shared" si="27"/>
        <v>0</v>
      </c>
      <c r="L185" s="262">
        <f t="shared" si="27"/>
        <v>0</v>
      </c>
      <c r="M185" s="325">
        <f t="shared" si="27"/>
        <v>0</v>
      </c>
      <c r="N185" s="262">
        <f t="shared" si="27"/>
        <v>0</v>
      </c>
      <c r="O185" s="325">
        <f t="shared" si="27"/>
        <v>0</v>
      </c>
      <c r="P185" s="262">
        <f t="shared" si="27"/>
        <v>0</v>
      </c>
      <c r="Q185" s="325">
        <f t="shared" si="27"/>
        <v>0</v>
      </c>
    </row>
    <row r="186" spans="1:130" ht="31.15" customHeight="1" x14ac:dyDescent="0.25">
      <c r="A186" s="429" t="s">
        <v>181</v>
      </c>
      <c r="B186" s="429"/>
      <c r="C186" s="429"/>
      <c r="D186" s="429"/>
      <c r="E186" s="429"/>
      <c r="F186" s="429"/>
      <c r="G186" s="429"/>
      <c r="H186" s="429"/>
      <c r="I186" s="17"/>
      <c r="J186" s="17"/>
      <c r="K186" s="17"/>
      <c r="L186" s="17"/>
      <c r="M186" s="17"/>
      <c r="N186" s="17"/>
      <c r="O186" s="17"/>
      <c r="P186" s="17"/>
      <c r="Q186" s="1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149999999999999" customHeight="1" x14ac:dyDescent="0.25">
      <c r="A187" s="1547" t="s">
        <v>182</v>
      </c>
      <c r="B187" s="1548"/>
      <c r="C187" s="1549" t="s">
        <v>59</v>
      </c>
      <c r="D187" s="1550"/>
      <c r="E187" s="1551"/>
      <c r="F187" s="1552" t="s">
        <v>28</v>
      </c>
      <c r="G187" s="1553"/>
      <c r="H187" s="1553"/>
      <c r="I187" s="1553"/>
      <c r="J187" s="1553"/>
      <c r="K187" s="1553"/>
      <c r="L187" s="1553"/>
      <c r="M187" s="1553"/>
      <c r="N187" s="1553"/>
      <c r="O187" s="1553"/>
      <c r="P187" s="1553"/>
      <c r="Q187" s="1553"/>
      <c r="R187" s="1553"/>
      <c r="S187" s="1554"/>
    </row>
    <row r="188" spans="1:130" ht="16.149999999999999" customHeight="1" x14ac:dyDescent="0.25">
      <c r="A188" s="1308"/>
      <c r="B188" s="1309"/>
      <c r="C188" s="1315"/>
      <c r="D188" s="1316"/>
      <c r="E188" s="1317"/>
      <c r="F188" s="1509" t="s">
        <v>183</v>
      </c>
      <c r="G188" s="1512"/>
      <c r="H188" s="1310" t="s">
        <v>184</v>
      </c>
      <c r="I188" s="1311"/>
      <c r="J188" s="1310" t="s">
        <v>185</v>
      </c>
      <c r="K188" s="1311"/>
      <c r="L188" s="1310" t="s">
        <v>186</v>
      </c>
      <c r="M188" s="1311"/>
      <c r="N188" s="1310" t="s">
        <v>187</v>
      </c>
      <c r="O188" s="1311"/>
      <c r="P188" s="1310" t="s">
        <v>188</v>
      </c>
      <c r="Q188" s="1311"/>
      <c r="R188" s="1310" t="s">
        <v>189</v>
      </c>
      <c r="S188" s="1311"/>
    </row>
    <row r="189" spans="1:130" ht="16.149999999999999" customHeight="1" x14ac:dyDescent="0.25">
      <c r="A189" s="1310"/>
      <c r="B189" s="1311"/>
      <c r="C189" s="830" t="s">
        <v>190</v>
      </c>
      <c r="D189" s="831" t="s">
        <v>18</v>
      </c>
      <c r="E189" s="832" t="s">
        <v>19</v>
      </c>
      <c r="F189" s="436" t="s">
        <v>18</v>
      </c>
      <c r="G189" s="437" t="s">
        <v>19</v>
      </c>
      <c r="H189" s="436" t="s">
        <v>18</v>
      </c>
      <c r="I189" s="437" t="s">
        <v>19</v>
      </c>
      <c r="J189" s="436" t="s">
        <v>18</v>
      </c>
      <c r="K189" s="437" t="s">
        <v>19</v>
      </c>
      <c r="L189" s="436" t="s">
        <v>18</v>
      </c>
      <c r="M189" s="437" t="s">
        <v>19</v>
      </c>
      <c r="N189" s="436" t="s">
        <v>18</v>
      </c>
      <c r="O189" s="437" t="s">
        <v>19</v>
      </c>
      <c r="P189" s="436" t="s">
        <v>18</v>
      </c>
      <c r="Q189" s="437" t="s">
        <v>19</v>
      </c>
      <c r="R189" s="436" t="s">
        <v>18</v>
      </c>
      <c r="S189" s="437" t="s">
        <v>19</v>
      </c>
    </row>
    <row r="190" spans="1:130" ht="16.149999999999999" customHeight="1" x14ac:dyDescent="0.25">
      <c r="A190" s="1555" t="s">
        <v>191</v>
      </c>
      <c r="B190" s="438" t="s">
        <v>114</v>
      </c>
      <c r="C190" s="439">
        <f>SUM(D190+E190)</f>
        <v>0</v>
      </c>
      <c r="D190" s="440">
        <f>SUM(F190+H190+J190+L190+N190+P190+R190)</f>
        <v>0</v>
      </c>
      <c r="E190" s="441">
        <f>SUM(G190+I190+K190+M190+O190+Q190+S190)</f>
        <v>0</v>
      </c>
      <c r="F190" s="442"/>
      <c r="G190" s="443"/>
      <c r="H190" s="442"/>
      <c r="I190" s="443"/>
      <c r="J190" s="442"/>
      <c r="K190" s="443"/>
      <c r="L190" s="442"/>
      <c r="M190" s="443"/>
      <c r="N190" s="442"/>
      <c r="O190" s="443"/>
      <c r="P190" s="442"/>
      <c r="Q190" s="444"/>
      <c r="R190" s="442"/>
      <c r="S190" s="444"/>
    </row>
    <row r="191" spans="1:130" ht="16.149999999999999" customHeight="1" x14ac:dyDescent="0.25">
      <c r="A191" s="1322"/>
      <c r="B191" s="445" t="s">
        <v>192</v>
      </c>
      <c r="C191" s="446">
        <f>SUM(D191+E191)</f>
        <v>0</v>
      </c>
      <c r="D191" s="447">
        <f>SUM(F191+H191+J191+L191+N191+P191+R191)</f>
        <v>0</v>
      </c>
      <c r="E191" s="448">
        <f>SUM(G191+I191+K191+M191+O191+Q191+S191)</f>
        <v>0</v>
      </c>
      <c r="F191" s="449"/>
      <c r="G191" s="450"/>
      <c r="H191" s="449"/>
      <c r="I191" s="450"/>
      <c r="J191" s="449"/>
      <c r="K191" s="450"/>
      <c r="L191" s="449"/>
      <c r="M191" s="450"/>
      <c r="N191" s="449"/>
      <c r="O191" s="450"/>
      <c r="P191" s="449"/>
      <c r="Q191" s="451"/>
      <c r="R191" s="449"/>
      <c r="S191" s="451"/>
    </row>
    <row r="192" spans="1:130" ht="16.149999999999999" customHeight="1" x14ac:dyDescent="0.25">
      <c r="A192" s="1323" t="s">
        <v>193</v>
      </c>
      <c r="B192" s="1324"/>
      <c r="C192" s="452">
        <f>SUM(C190+C191)</f>
        <v>0</v>
      </c>
      <c r="D192" s="453">
        <f>SUM(D190+D191)</f>
        <v>0</v>
      </c>
      <c r="E192" s="833">
        <f>SUM(E190+E191)</f>
        <v>0</v>
      </c>
      <c r="F192" s="452">
        <f>SUM(F190+F191)</f>
        <v>0</v>
      </c>
      <c r="G192" s="455">
        <f t="shared" ref="G192:Q192" si="28">SUM(G190+G191)</f>
        <v>0</v>
      </c>
      <c r="H192" s="452">
        <f t="shared" si="28"/>
        <v>0</v>
      </c>
      <c r="I192" s="455">
        <f t="shared" si="28"/>
        <v>0</v>
      </c>
      <c r="J192" s="452">
        <f t="shared" si="28"/>
        <v>0</v>
      </c>
      <c r="K192" s="455">
        <f t="shared" si="28"/>
        <v>0</v>
      </c>
      <c r="L192" s="452">
        <f t="shared" si="28"/>
        <v>0</v>
      </c>
      <c r="M192" s="455">
        <f t="shared" si="28"/>
        <v>0</v>
      </c>
      <c r="N192" s="452">
        <f t="shared" si="28"/>
        <v>0</v>
      </c>
      <c r="O192" s="455">
        <f t="shared" si="28"/>
        <v>0</v>
      </c>
      <c r="P192" s="452">
        <f t="shared" si="28"/>
        <v>0</v>
      </c>
      <c r="Q192" s="455">
        <f t="shared" si="28"/>
        <v>0</v>
      </c>
      <c r="R192" s="452">
        <f>SUM(R190+R191)</f>
        <v>0</v>
      </c>
      <c r="S192" s="455">
        <f>SUM(S190+S191)</f>
        <v>0</v>
      </c>
    </row>
    <row r="193" spans="1:130" ht="24" customHeight="1" x14ac:dyDescent="0.25">
      <c r="A193" s="429" t="s">
        <v>194</v>
      </c>
      <c r="B193" s="429"/>
      <c r="C193" s="429"/>
      <c r="D193" s="429"/>
      <c r="E193" s="429"/>
      <c r="F193" s="429"/>
      <c r="I193" s="369"/>
      <c r="J193" s="369"/>
      <c r="K193" s="369"/>
      <c r="L193" s="369"/>
      <c r="M193" s="369"/>
      <c r="N193" s="369"/>
      <c r="O193" s="369"/>
      <c r="P193" s="369"/>
      <c r="Q193" s="369"/>
    </row>
    <row r="194" spans="1:130" x14ac:dyDescent="0.25">
      <c r="A194" s="1556" t="s">
        <v>195</v>
      </c>
      <c r="B194" s="1557"/>
      <c r="C194" s="1558" t="s">
        <v>59</v>
      </c>
      <c r="D194" s="1559"/>
      <c r="E194" s="1560"/>
      <c r="F194" s="1561" t="s">
        <v>28</v>
      </c>
      <c r="G194" s="1562"/>
      <c r="H194" s="1562"/>
      <c r="I194" s="1562"/>
      <c r="J194" s="1562"/>
      <c r="K194" s="1562"/>
      <c r="L194" s="1562"/>
      <c r="M194" s="1562"/>
      <c r="N194" s="1562"/>
      <c r="O194" s="1563"/>
      <c r="P194" s="1556" t="s">
        <v>196</v>
      </c>
      <c r="Q194" s="1557"/>
      <c r="R194" s="1564" t="s">
        <v>197</v>
      </c>
      <c r="S194" s="1557"/>
      <c r="T194" s="1561" t="s">
        <v>198</v>
      </c>
      <c r="U194" s="1562"/>
      <c r="V194" s="1562"/>
      <c r="W194" s="1563"/>
    </row>
    <row r="195" spans="1:130" ht="15.75" customHeight="1" x14ac:dyDescent="0.25">
      <c r="A195" s="1327"/>
      <c r="B195" s="1328"/>
      <c r="C195" s="1334"/>
      <c r="D195" s="1335"/>
      <c r="E195" s="1336"/>
      <c r="F195" s="1350" t="s">
        <v>30</v>
      </c>
      <c r="G195" s="1350"/>
      <c r="H195" s="1350" t="s">
        <v>31</v>
      </c>
      <c r="I195" s="1350"/>
      <c r="J195" s="1350" t="s">
        <v>119</v>
      </c>
      <c r="K195" s="1350"/>
      <c r="L195" s="1350" t="s">
        <v>199</v>
      </c>
      <c r="M195" s="1350"/>
      <c r="N195" s="1350" t="s">
        <v>200</v>
      </c>
      <c r="O195" s="1350"/>
      <c r="P195" s="1329"/>
      <c r="Q195" s="1330"/>
      <c r="R195" s="1341"/>
      <c r="S195" s="1330"/>
      <c r="T195" s="1567" t="s">
        <v>201</v>
      </c>
      <c r="U195" s="1568" t="s">
        <v>202</v>
      </c>
      <c r="V195" s="1567" t="s">
        <v>203</v>
      </c>
      <c r="W195" s="1567" t="s">
        <v>204</v>
      </c>
    </row>
    <row r="196" spans="1:130" s="462" customFormat="1" ht="30.75" customHeight="1" x14ac:dyDescent="0.25">
      <c r="A196" s="1329"/>
      <c r="B196" s="1330"/>
      <c r="C196" s="834" t="s">
        <v>190</v>
      </c>
      <c r="D196" s="835" t="s">
        <v>18</v>
      </c>
      <c r="E196" s="836" t="s">
        <v>19</v>
      </c>
      <c r="F196" s="459" t="s">
        <v>18</v>
      </c>
      <c r="G196" s="460" t="s">
        <v>19</v>
      </c>
      <c r="H196" s="459" t="s">
        <v>18</v>
      </c>
      <c r="I196" s="460" t="s">
        <v>19</v>
      </c>
      <c r="J196" s="459" t="s">
        <v>18</v>
      </c>
      <c r="K196" s="460" t="s">
        <v>19</v>
      </c>
      <c r="L196" s="459" t="s">
        <v>18</v>
      </c>
      <c r="M196" s="460" t="s">
        <v>19</v>
      </c>
      <c r="N196" s="459" t="s">
        <v>18</v>
      </c>
      <c r="O196" s="460" t="s">
        <v>19</v>
      </c>
      <c r="P196" s="459" t="s">
        <v>18</v>
      </c>
      <c r="Q196" s="460" t="s">
        <v>19</v>
      </c>
      <c r="R196" s="837" t="s">
        <v>18</v>
      </c>
      <c r="S196" s="460" t="s">
        <v>19</v>
      </c>
      <c r="T196" s="1352"/>
      <c r="U196" s="1354"/>
      <c r="V196" s="1352"/>
      <c r="W196" s="135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</row>
    <row r="197" spans="1:130" ht="21.75" customHeight="1" x14ac:dyDescent="0.25">
      <c r="A197" s="1565" t="s">
        <v>205</v>
      </c>
      <c r="B197" s="1566"/>
      <c r="C197" s="463">
        <f>SUM(D197+E197)</f>
        <v>0</v>
      </c>
      <c r="D197" s="464">
        <f>SUM(F197+H197+J197+L197+N197)</f>
        <v>0</v>
      </c>
      <c r="E197" s="838">
        <f>SUM(G197+I197+K197+M197+O197)</f>
        <v>0</v>
      </c>
      <c r="F197" s="466"/>
      <c r="G197" s="839"/>
      <c r="H197" s="466"/>
      <c r="I197" s="839"/>
      <c r="J197" s="466"/>
      <c r="K197" s="839"/>
      <c r="L197" s="466"/>
      <c r="M197" s="839"/>
      <c r="N197" s="466"/>
      <c r="O197" s="839"/>
      <c r="P197" s="466"/>
      <c r="Q197" s="840"/>
      <c r="R197" s="839"/>
      <c r="S197" s="840"/>
      <c r="T197" s="469"/>
      <c r="U197" s="840"/>
      <c r="V197" s="469"/>
      <c r="W197" s="469"/>
      <c r="X197" s="93"/>
      <c r="CG197" s="10">
        <v>0</v>
      </c>
      <c r="CH197" s="10">
        <v>0</v>
      </c>
      <c r="CI197" s="10">
        <v>0</v>
      </c>
      <c r="CJ197" s="10">
        <v>0</v>
      </c>
      <c r="CK197" s="10">
        <v>0</v>
      </c>
    </row>
    <row r="198" spans="1:130" ht="28.5" customHeight="1" x14ac:dyDescent="0.25">
      <c r="A198" s="429" t="s">
        <v>206</v>
      </c>
      <c r="B198" s="429"/>
      <c r="C198" s="429"/>
    </row>
    <row r="199" spans="1:130" x14ac:dyDescent="0.25">
      <c r="A199" s="1556" t="s">
        <v>195</v>
      </c>
      <c r="B199" s="1557"/>
      <c r="C199" s="1537" t="s">
        <v>32</v>
      </c>
      <c r="D199" s="1539"/>
    </row>
    <row r="200" spans="1:130" ht="23.25" customHeight="1" x14ac:dyDescent="0.25">
      <c r="A200" s="1329"/>
      <c r="B200" s="1330"/>
      <c r="C200" s="459" t="s">
        <v>18</v>
      </c>
      <c r="D200" s="460" t="s">
        <v>19</v>
      </c>
    </row>
    <row r="201" spans="1:130" ht="22.5" customHeight="1" x14ac:dyDescent="0.25">
      <c r="A201" s="1346" t="s">
        <v>207</v>
      </c>
      <c r="B201" s="1347"/>
      <c r="C201" s="470"/>
      <c r="D201" s="471"/>
    </row>
    <row r="202" spans="1:130" ht="24" customHeight="1" x14ac:dyDescent="0.25">
      <c r="A202" s="1348" t="s">
        <v>208</v>
      </c>
      <c r="B202" s="1349"/>
      <c r="C202" s="472"/>
      <c r="D202" s="473"/>
    </row>
    <row r="203" spans="1:130" ht="27.75" customHeight="1" x14ac:dyDescent="0.25">
      <c r="A203" s="1348" t="s">
        <v>209</v>
      </c>
      <c r="B203" s="1349"/>
      <c r="C203" s="472"/>
      <c r="D203" s="473"/>
    </row>
    <row r="204" spans="1:130" ht="27.75" customHeight="1" x14ac:dyDescent="0.25">
      <c r="A204" s="1342" t="s">
        <v>210</v>
      </c>
      <c r="B204" s="1343"/>
      <c r="C204" s="474"/>
      <c r="D204" s="475"/>
    </row>
    <row r="250" spans="1:130" s="476" customFormat="1" hidden="1" x14ac:dyDescent="0.25">
      <c r="A250" s="476">
        <f>SUM(F12:Y14,F20:R38,F43:Q46,F52:I54,F59:O63,C69:C72,C75:E75,C78:E81,F86:I90,F96:Q103,F108:AA137,F139:AA148,F154:AM159,F164:O169,F174:Q176,F183:Q184,F190:S191,F197:W197,C201:D204)</f>
        <v>128</v>
      </c>
      <c r="B250" s="476">
        <f>SUM(DF13:DY13,CG20:CN204)</f>
        <v>0</v>
      </c>
      <c r="BA250" s="477"/>
      <c r="BB250" s="477"/>
      <c r="BC250" s="477"/>
      <c r="BD250" s="477"/>
      <c r="BE250" s="477"/>
      <c r="BF250" s="477"/>
      <c r="BG250" s="477"/>
      <c r="BH250" s="477"/>
      <c r="BI250" s="477"/>
      <c r="BJ250" s="477"/>
      <c r="BK250" s="477"/>
      <c r="BL250" s="477"/>
      <c r="BM250" s="477"/>
      <c r="BN250" s="477"/>
      <c r="BO250" s="477"/>
      <c r="BP250" s="477"/>
      <c r="BQ250" s="477"/>
      <c r="BR250" s="477"/>
      <c r="BS250" s="477"/>
      <c r="BT250" s="477"/>
      <c r="BU250" s="477"/>
      <c r="BV250" s="477"/>
      <c r="BW250" s="477"/>
      <c r="BX250" s="477"/>
      <c r="BY250" s="477"/>
      <c r="BZ250" s="477"/>
      <c r="CA250" s="477"/>
      <c r="CB250" s="477"/>
      <c r="CC250" s="477"/>
      <c r="CD250" s="477"/>
      <c r="CE250" s="477"/>
      <c r="CF250" s="477"/>
      <c r="CG250" s="477"/>
      <c r="CH250" s="477"/>
      <c r="CI250" s="477"/>
      <c r="CJ250" s="477"/>
      <c r="CK250" s="477"/>
      <c r="CL250" s="477"/>
      <c r="CM250" s="477"/>
      <c r="CN250" s="477"/>
      <c r="CO250" s="477"/>
      <c r="CP250" s="477"/>
      <c r="CQ250" s="477"/>
      <c r="CR250" s="477"/>
      <c r="CS250" s="477"/>
      <c r="CT250" s="477"/>
      <c r="CU250" s="477"/>
      <c r="CV250" s="477"/>
      <c r="CW250" s="477"/>
      <c r="CX250" s="477"/>
      <c r="CY250" s="477"/>
      <c r="CZ250" s="477"/>
      <c r="DA250" s="477"/>
      <c r="DB250" s="477"/>
      <c r="DC250" s="477"/>
      <c r="DD250" s="477"/>
      <c r="DE250" s="477"/>
      <c r="DF250" s="477"/>
      <c r="DG250" s="477"/>
      <c r="DH250" s="477"/>
      <c r="DI250" s="477"/>
      <c r="DJ250" s="477"/>
      <c r="DK250" s="477"/>
      <c r="DL250" s="477"/>
      <c r="DM250" s="477"/>
      <c r="DN250" s="477"/>
      <c r="DO250" s="477"/>
      <c r="DP250" s="477"/>
      <c r="DQ250" s="477"/>
      <c r="DR250" s="477"/>
      <c r="DS250" s="477"/>
      <c r="DT250" s="477"/>
      <c r="DU250" s="477"/>
      <c r="DV250" s="477"/>
      <c r="DW250" s="477"/>
      <c r="DX250" s="477"/>
      <c r="DY250" s="477"/>
      <c r="DZ250" s="477"/>
    </row>
  </sheetData>
  <mergeCells count="224">
    <mergeCell ref="T194:W194"/>
    <mergeCell ref="F195:G195"/>
    <mergeCell ref="H195:I195"/>
    <mergeCell ref="J195:K195"/>
    <mergeCell ref="L195:M195"/>
    <mergeCell ref="N195:O195"/>
    <mergeCell ref="T195:T196"/>
    <mergeCell ref="U195:U196"/>
    <mergeCell ref="V195:V196"/>
    <mergeCell ref="W195:W196"/>
    <mergeCell ref="A190:A191"/>
    <mergeCell ref="A192:B192"/>
    <mergeCell ref="A194:B196"/>
    <mergeCell ref="C194:E195"/>
    <mergeCell ref="F194:O194"/>
    <mergeCell ref="P194:Q195"/>
    <mergeCell ref="R194:S195"/>
    <mergeCell ref="A204:B204"/>
    <mergeCell ref="A197:B197"/>
    <mergeCell ref="A199:B200"/>
    <mergeCell ref="C199:D199"/>
    <mergeCell ref="A201:B201"/>
    <mergeCell ref="A202:B202"/>
    <mergeCell ref="A203:B203"/>
    <mergeCell ref="A183:B183"/>
    <mergeCell ref="A184:B184"/>
    <mergeCell ref="A185:B185"/>
    <mergeCell ref="A187:B189"/>
    <mergeCell ref="C187:E188"/>
    <mergeCell ref="F187:S187"/>
    <mergeCell ref="F188:G188"/>
    <mergeCell ref="H188:I188"/>
    <mergeCell ref="J188:K188"/>
    <mergeCell ref="L188:M188"/>
    <mergeCell ref="N188:O188"/>
    <mergeCell ref="P188:Q188"/>
    <mergeCell ref="R188:S188"/>
    <mergeCell ref="A180:B182"/>
    <mergeCell ref="C180:E181"/>
    <mergeCell ref="F180:Q180"/>
    <mergeCell ref="F181:G181"/>
    <mergeCell ref="H181:I181"/>
    <mergeCell ref="J181:K181"/>
    <mergeCell ref="L181:M181"/>
    <mergeCell ref="N181:O181"/>
    <mergeCell ref="P181:Q181"/>
    <mergeCell ref="N172:O172"/>
    <mergeCell ref="P172:Q172"/>
    <mergeCell ref="A174:B174"/>
    <mergeCell ref="A175:B175"/>
    <mergeCell ref="A176:B176"/>
    <mergeCell ref="A177:B177"/>
    <mergeCell ref="A164:A166"/>
    <mergeCell ref="A167:A169"/>
    <mergeCell ref="A170:O170"/>
    <mergeCell ref="A171:B173"/>
    <mergeCell ref="C171:E172"/>
    <mergeCell ref="F171:Q171"/>
    <mergeCell ref="F172:G172"/>
    <mergeCell ref="H172:I172"/>
    <mergeCell ref="J172:K172"/>
    <mergeCell ref="L172:M172"/>
    <mergeCell ref="A154:A156"/>
    <mergeCell ref="R152:S152"/>
    <mergeCell ref="T152:U152"/>
    <mergeCell ref="V152:W152"/>
    <mergeCell ref="X152:Y152"/>
    <mergeCell ref="Z152:AA152"/>
    <mergeCell ref="AB152:AC152"/>
    <mergeCell ref="A157:A159"/>
    <mergeCell ref="A161:A163"/>
    <mergeCell ref="B161:B163"/>
    <mergeCell ref="C161:E162"/>
    <mergeCell ref="F161:O161"/>
    <mergeCell ref="F162:G162"/>
    <mergeCell ref="H162:I162"/>
    <mergeCell ref="J162:K162"/>
    <mergeCell ref="L162:M162"/>
    <mergeCell ref="N162:O162"/>
    <mergeCell ref="A149:B149"/>
    <mergeCell ref="A151:B153"/>
    <mergeCell ref="C151:E152"/>
    <mergeCell ref="F151:AM151"/>
    <mergeCell ref="F152:G152"/>
    <mergeCell ref="H152:I152"/>
    <mergeCell ref="J152:K152"/>
    <mergeCell ref="L152:M152"/>
    <mergeCell ref="N152:O152"/>
    <mergeCell ref="P152:Q152"/>
    <mergeCell ref="AD152:AE152"/>
    <mergeCell ref="AF152:AG152"/>
    <mergeCell ref="AH152:AI152"/>
    <mergeCell ref="AJ152:AK152"/>
    <mergeCell ref="AL152:AM152"/>
    <mergeCell ref="A123:A127"/>
    <mergeCell ref="A128:A132"/>
    <mergeCell ref="A133:A137"/>
    <mergeCell ref="A138:B138"/>
    <mergeCell ref="A139:A143"/>
    <mergeCell ref="A144:A148"/>
    <mergeCell ref="V106:W106"/>
    <mergeCell ref="X106:Y106"/>
    <mergeCell ref="Z106:AA106"/>
    <mergeCell ref="A108:A112"/>
    <mergeCell ref="A113:A117"/>
    <mergeCell ref="A118:A122"/>
    <mergeCell ref="C105:E106"/>
    <mergeCell ref="F105:AA105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A98:B98"/>
    <mergeCell ref="A99:B99"/>
    <mergeCell ref="A100:B100"/>
    <mergeCell ref="A101:A103"/>
    <mergeCell ref="A105:A107"/>
    <mergeCell ref="B105:B107"/>
    <mergeCell ref="J94:K94"/>
    <mergeCell ref="L94:M94"/>
    <mergeCell ref="N94:O94"/>
    <mergeCell ref="P94:Q94"/>
    <mergeCell ref="A96:B96"/>
    <mergeCell ref="A97:B97"/>
    <mergeCell ref="A88:B88"/>
    <mergeCell ref="A89:B89"/>
    <mergeCell ref="A90:B90"/>
    <mergeCell ref="A91:P91"/>
    <mergeCell ref="A92:Q92"/>
    <mergeCell ref="A93:B95"/>
    <mergeCell ref="C93:E94"/>
    <mergeCell ref="F93:Q93"/>
    <mergeCell ref="F94:G94"/>
    <mergeCell ref="H94:I94"/>
    <mergeCell ref="C83:E83"/>
    <mergeCell ref="F83:G83"/>
    <mergeCell ref="H83:I83"/>
    <mergeCell ref="A85:B85"/>
    <mergeCell ref="A86:B86"/>
    <mergeCell ref="A87:B87"/>
    <mergeCell ref="A74:B74"/>
    <mergeCell ref="A75:B75"/>
    <mergeCell ref="A77:B77"/>
    <mergeCell ref="A78:A79"/>
    <mergeCell ref="A80:A81"/>
    <mergeCell ref="A83:B84"/>
    <mergeCell ref="C66:C67"/>
    <mergeCell ref="A68:B68"/>
    <mergeCell ref="A69:B69"/>
    <mergeCell ref="A70:B70"/>
    <mergeCell ref="A71:B71"/>
    <mergeCell ref="A72:B72"/>
    <mergeCell ref="A59:B59"/>
    <mergeCell ref="A60:B60"/>
    <mergeCell ref="A61:B61"/>
    <mergeCell ref="A62:B62"/>
    <mergeCell ref="A63:B63"/>
    <mergeCell ref="A66:B67"/>
    <mergeCell ref="A54:B54"/>
    <mergeCell ref="A56:B58"/>
    <mergeCell ref="C56:E57"/>
    <mergeCell ref="F56:O56"/>
    <mergeCell ref="F57:G57"/>
    <mergeCell ref="H57:I57"/>
    <mergeCell ref="J57:K57"/>
    <mergeCell ref="L57:M57"/>
    <mergeCell ref="N57:O57"/>
    <mergeCell ref="F48:I48"/>
    <mergeCell ref="F49:G49"/>
    <mergeCell ref="H49:I49"/>
    <mergeCell ref="A51:B51"/>
    <mergeCell ref="A52:B52"/>
    <mergeCell ref="A53:B53"/>
    <mergeCell ref="A43:B43"/>
    <mergeCell ref="A44:B44"/>
    <mergeCell ref="A45:B45"/>
    <mergeCell ref="A46:B46"/>
    <mergeCell ref="A48:B50"/>
    <mergeCell ref="C48:E49"/>
    <mergeCell ref="A40:B42"/>
    <mergeCell ref="C40:E41"/>
    <mergeCell ref="F40:Q40"/>
    <mergeCell ref="F41:G41"/>
    <mergeCell ref="H41:I41"/>
    <mergeCell ref="J41:K41"/>
    <mergeCell ref="L41:M41"/>
    <mergeCell ref="N41:O41"/>
    <mergeCell ref="P41:Q41"/>
    <mergeCell ref="A20:B20"/>
    <mergeCell ref="A21:A24"/>
    <mergeCell ref="A25:A33"/>
    <mergeCell ref="A34:A35"/>
    <mergeCell ref="A36:A38"/>
    <mergeCell ref="A17:A19"/>
    <mergeCell ref="B17:B19"/>
    <mergeCell ref="C17:E18"/>
    <mergeCell ref="F17:Q17"/>
    <mergeCell ref="R17:R19"/>
    <mergeCell ref="F18:G18"/>
    <mergeCell ref="H18:I18"/>
    <mergeCell ref="J18:K18"/>
    <mergeCell ref="L18:M18"/>
    <mergeCell ref="N18:O18"/>
    <mergeCell ref="R10:S10"/>
    <mergeCell ref="T10:U10"/>
    <mergeCell ref="V10:W10"/>
    <mergeCell ref="P18:Q18"/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</mergeCells>
  <dataValidations count="1">
    <dataValidation type="whole" operator="greaterThanOrEqual" allowBlank="1" showInputMessage="1" showErrorMessage="1" error="Valor no Permitido" sqref="F12:Y14 F20:R38 F43:Q46 F52:I54 F59:O63 C69:C72 C75:E75 C78:E81 F86:I90 F96:Q103 F108:AA137 F139:AA148 F154:AM159 F164:O169 F174:Q176 F183:Q184 F190:S191 F197:W197 C201:D204" xr:uid="{43253D1D-7782-449A-A9FF-78EC6DD9E06C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8C1D3-4A21-4F64-9F9F-BF253231C640}">
  <dimension ref="A1:DZ250"/>
  <sheetViews>
    <sheetView topLeftCell="A160" workbookViewId="0">
      <selection sqref="A1:XFD1048576"/>
    </sheetView>
  </sheetViews>
  <sheetFormatPr baseColWidth="10" defaultColWidth="11.42578125" defaultRowHeight="15" x14ac:dyDescent="0.25"/>
  <cols>
    <col min="1" max="1" width="33.28515625" style="12" customWidth="1"/>
    <col min="2" max="2" width="30.7109375" style="12" customWidth="1"/>
    <col min="3" max="3" width="18.85546875" style="12" customWidth="1"/>
    <col min="4" max="4" width="17.28515625" style="12" customWidth="1"/>
    <col min="5" max="5" width="18.42578125" style="12" customWidth="1"/>
    <col min="6" max="6" width="16.140625" style="12" customWidth="1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/>
    <col min="76" max="78" width="16" style="9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6384" width="11.42578125" style="12"/>
  </cols>
  <sheetData>
    <row r="1" spans="1:130" s="2" customFormat="1" ht="16.149999999999999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149999999999999" customHeight="1" x14ac:dyDescent="0.15">
      <c r="A2" s="1" t="str">
        <f>CONCATENATE("COMUNA: ",[6]NOMBRE!B2," - ","( ",[6]NOMBRE!C2,[6]NOMBRE!D2,[6]NOMBRE!E2,[6]NOMBRE!F2,[6]NOMBRE!G2,"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149999999999999" customHeight="1" x14ac:dyDescent="0.1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149999999999999" customHeight="1" x14ac:dyDescent="0.15">
      <c r="A4" s="1" t="str">
        <f>CONCATENATE("MES: ",[6]NOMBRE!B6," - ","( ",[6]NOMBRE!C6,[6]NOMBRE!D6," )")</f>
        <v>MES: MAYO - ( 05 )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149999999999999" customHeight="1" x14ac:dyDescent="0.15">
      <c r="A5" s="1" t="str">
        <f>CONCATENATE("AÑO: ",[6]NOMBRE!B7)</f>
        <v>AÑO: 2019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1186" t="s">
        <v>1</v>
      </c>
      <c r="B6" s="1186"/>
      <c r="C6" s="1186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  <c r="T6" s="1186"/>
      <c r="U6" s="1186"/>
      <c r="V6" s="1186"/>
      <c r="W6" s="1186"/>
      <c r="X6" s="1186"/>
      <c r="Y6" s="1187"/>
      <c r="Z6" s="7"/>
      <c r="AA6" s="7"/>
    </row>
    <row r="7" spans="1:130" ht="31.1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17"/>
      <c r="S7" s="17"/>
      <c r="T7" s="17"/>
      <c r="U7" s="17"/>
      <c r="V7" s="17"/>
      <c r="W7" s="17"/>
      <c r="X7" s="17"/>
      <c r="Y7" s="1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15" customHeight="1" x14ac:dyDescent="0.25">
      <c r="A8" s="18" t="s">
        <v>3</v>
      </c>
      <c r="B8" s="19"/>
      <c r="C8" s="19"/>
      <c r="D8" s="19"/>
      <c r="E8" s="19"/>
      <c r="F8" s="20"/>
      <c r="G8" s="21"/>
      <c r="H8" s="22"/>
      <c r="I8" s="23"/>
      <c r="J8" s="21"/>
      <c r="K8" s="743"/>
      <c r="L8" s="21"/>
      <c r="M8" s="22"/>
      <c r="N8" s="23"/>
      <c r="O8" s="23"/>
      <c r="P8" s="25"/>
      <c r="Q8" s="21"/>
      <c r="R8" s="22"/>
      <c r="S8" s="22"/>
      <c r="T8" s="22"/>
      <c r="U8" s="22"/>
      <c r="V8" s="22"/>
      <c r="W8" s="22"/>
      <c r="X8" s="22"/>
      <c r="Y8" s="23"/>
      <c r="Z8" s="26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149999999999999" customHeight="1" x14ac:dyDescent="0.25">
      <c r="A9" s="1183" t="s">
        <v>4</v>
      </c>
      <c r="B9" s="1183"/>
      <c r="C9" s="1524" t="s">
        <v>5</v>
      </c>
      <c r="D9" s="1526"/>
      <c r="E9" s="1525"/>
      <c r="F9" s="1360" t="s">
        <v>6</v>
      </c>
      <c r="G9" s="1361"/>
      <c r="H9" s="1361"/>
      <c r="I9" s="1361"/>
      <c r="J9" s="1361"/>
      <c r="K9" s="1361"/>
      <c r="L9" s="1361"/>
      <c r="M9" s="1361"/>
      <c r="N9" s="1361"/>
      <c r="O9" s="1361"/>
      <c r="P9" s="1361"/>
      <c r="Q9" s="1361"/>
      <c r="R9" s="1361"/>
      <c r="S9" s="1361"/>
      <c r="T9" s="1361"/>
      <c r="U9" s="1361"/>
      <c r="V9" s="1361"/>
      <c r="W9" s="1361"/>
      <c r="X9" s="1361"/>
      <c r="Y9" s="1362"/>
      <c r="Z9" s="856"/>
      <c r="AA9" s="857"/>
    </row>
    <row r="10" spans="1:130" ht="16.149999999999999" customHeight="1" x14ac:dyDescent="0.25">
      <c r="A10" s="1183"/>
      <c r="B10" s="1183"/>
      <c r="C10" s="1190"/>
      <c r="D10" s="1191"/>
      <c r="E10" s="1185"/>
      <c r="F10" s="1569" t="s">
        <v>7</v>
      </c>
      <c r="G10" s="1570"/>
      <c r="H10" s="1569" t="s">
        <v>8</v>
      </c>
      <c r="I10" s="1570"/>
      <c r="J10" s="1569" t="s">
        <v>9</v>
      </c>
      <c r="K10" s="1570"/>
      <c r="L10" s="1569" t="s">
        <v>10</v>
      </c>
      <c r="M10" s="1570"/>
      <c r="N10" s="1569" t="s">
        <v>11</v>
      </c>
      <c r="O10" s="1570"/>
      <c r="P10" s="1569" t="s">
        <v>12</v>
      </c>
      <c r="Q10" s="1570"/>
      <c r="R10" s="1569" t="s">
        <v>13</v>
      </c>
      <c r="S10" s="1570"/>
      <c r="T10" s="1569" t="s">
        <v>14</v>
      </c>
      <c r="U10" s="1570"/>
      <c r="V10" s="1569" t="s">
        <v>15</v>
      </c>
      <c r="W10" s="1570"/>
      <c r="X10" s="1569" t="s">
        <v>16</v>
      </c>
      <c r="Y10" s="1570"/>
      <c r="Z10" s="29"/>
      <c r="AA10" s="7"/>
    </row>
    <row r="11" spans="1:130" ht="16.149999999999999" customHeight="1" x14ac:dyDescent="0.25">
      <c r="A11" s="1183"/>
      <c r="B11" s="1183"/>
      <c r="C11" s="30" t="s">
        <v>17</v>
      </c>
      <c r="D11" s="858" t="s">
        <v>18</v>
      </c>
      <c r="E11" s="859" t="s">
        <v>19</v>
      </c>
      <c r="F11" s="33" t="s">
        <v>18</v>
      </c>
      <c r="G11" s="729" t="s">
        <v>19</v>
      </c>
      <c r="H11" s="33" t="s">
        <v>18</v>
      </c>
      <c r="I11" s="729" t="s">
        <v>19</v>
      </c>
      <c r="J11" s="33" t="s">
        <v>18</v>
      </c>
      <c r="K11" s="729" t="s">
        <v>19</v>
      </c>
      <c r="L11" s="860" t="s">
        <v>18</v>
      </c>
      <c r="M11" s="729" t="s">
        <v>19</v>
      </c>
      <c r="N11" s="33" t="s">
        <v>18</v>
      </c>
      <c r="O11" s="729" t="s">
        <v>19</v>
      </c>
      <c r="P11" s="33" t="s">
        <v>18</v>
      </c>
      <c r="Q11" s="729" t="s">
        <v>19</v>
      </c>
      <c r="R11" s="33" t="s">
        <v>18</v>
      </c>
      <c r="S11" s="729" t="s">
        <v>19</v>
      </c>
      <c r="T11" s="33" t="s">
        <v>18</v>
      </c>
      <c r="U11" s="729" t="s">
        <v>19</v>
      </c>
      <c r="V11" s="33" t="s">
        <v>18</v>
      </c>
      <c r="W11" s="729" t="s">
        <v>19</v>
      </c>
      <c r="X11" s="33" t="s">
        <v>18</v>
      </c>
      <c r="Y11" s="729" t="s">
        <v>19</v>
      </c>
      <c r="Z11" s="861"/>
      <c r="AA11" s="862"/>
    </row>
    <row r="12" spans="1:130" ht="16.149999999999999" customHeight="1" x14ac:dyDescent="0.25">
      <c r="A12" s="1183" t="s">
        <v>20</v>
      </c>
      <c r="B12" s="1183"/>
      <c r="C12" s="38">
        <f>SUM(D12+E12)</f>
        <v>0</v>
      </c>
      <c r="D12" s="863">
        <f>SUM(F12+H12+J12+L12+N12+P12+R12+T12+V12+X12)</f>
        <v>0</v>
      </c>
      <c r="E12" s="864">
        <f t="shared" ref="D12:E14" si="0">SUM(G12+I12+K12+M12+O12+Q12+S12+U12+W12+Y12)</f>
        <v>0</v>
      </c>
      <c r="F12" s="41"/>
      <c r="G12" s="42"/>
      <c r="H12" s="41"/>
      <c r="I12" s="42"/>
      <c r="J12" s="41"/>
      <c r="K12" s="42"/>
      <c r="L12" s="41"/>
      <c r="M12" s="42"/>
      <c r="N12" s="865"/>
      <c r="O12" s="42"/>
      <c r="P12" s="41"/>
      <c r="Q12" s="42"/>
      <c r="R12" s="41"/>
      <c r="S12" s="42"/>
      <c r="T12" s="41"/>
      <c r="U12" s="42"/>
      <c r="V12" s="41"/>
      <c r="W12" s="42"/>
      <c r="X12" s="41"/>
      <c r="Y12" s="42"/>
      <c r="Z12" s="44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130" ht="16.149999999999999" customHeight="1" x14ac:dyDescent="0.25">
      <c r="A13" s="1525" t="s">
        <v>21</v>
      </c>
      <c r="B13" s="46" t="s">
        <v>22</v>
      </c>
      <c r="C13" s="47">
        <f>SUM(D13+E13)</f>
        <v>0</v>
      </c>
      <c r="D13" s="48">
        <f t="shared" si="0"/>
        <v>0</v>
      </c>
      <c r="E13" s="49">
        <f t="shared" si="0"/>
        <v>0</v>
      </c>
      <c r="F13" s="50"/>
      <c r="G13" s="51"/>
      <c r="H13" s="50"/>
      <c r="I13" s="51"/>
      <c r="J13" s="50"/>
      <c r="K13" s="51"/>
      <c r="L13" s="50"/>
      <c r="M13" s="51"/>
      <c r="N13" s="52"/>
      <c r="O13" s="51"/>
      <c r="P13" s="50"/>
      <c r="Q13" s="51"/>
      <c r="R13" s="50"/>
      <c r="S13" s="51"/>
      <c r="T13" s="50"/>
      <c r="U13" s="51"/>
      <c r="V13" s="50"/>
      <c r="W13" s="51"/>
      <c r="X13" s="50"/>
      <c r="Y13" s="51"/>
      <c r="Z13" s="44"/>
      <c r="AA13" s="789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149999999999999" customHeight="1" x14ac:dyDescent="0.25">
      <c r="A14" s="1185"/>
      <c r="B14" s="735" t="s">
        <v>23</v>
      </c>
      <c r="C14" s="54">
        <f>SUM(D14+E14)</f>
        <v>0</v>
      </c>
      <c r="D14" s="55">
        <f t="shared" si="0"/>
        <v>0</v>
      </c>
      <c r="E14" s="56">
        <f t="shared" si="0"/>
        <v>0</v>
      </c>
      <c r="F14" s="57"/>
      <c r="G14" s="57"/>
      <c r="H14" s="58"/>
      <c r="I14" s="59"/>
      <c r="J14" s="58"/>
      <c r="K14" s="59"/>
      <c r="L14" s="754"/>
      <c r="M14" s="755"/>
      <c r="N14" s="756"/>
      <c r="O14" s="755"/>
      <c r="P14" s="756"/>
      <c r="Q14" s="755"/>
      <c r="R14" s="754"/>
      <c r="S14" s="755"/>
      <c r="T14" s="757"/>
      <c r="U14" s="758"/>
      <c r="V14" s="754"/>
      <c r="W14" s="758"/>
      <c r="X14" s="754"/>
      <c r="Y14" s="57"/>
      <c r="Z14" s="44"/>
      <c r="AA14" s="65"/>
    </row>
    <row r="15" spans="1:130" ht="15" customHeight="1" x14ac:dyDescent="0.25">
      <c r="A15" s="866"/>
      <c r="B15" s="479"/>
      <c r="C15" s="68"/>
      <c r="D15" s="480"/>
      <c r="E15" s="70"/>
      <c r="F15" s="481"/>
      <c r="G15" s="482"/>
      <c r="H15" s="482"/>
      <c r="I15" s="480"/>
      <c r="J15" s="482"/>
      <c r="K15" s="481"/>
      <c r="L15" s="70"/>
      <c r="M15" s="73"/>
      <c r="N15" s="867"/>
      <c r="O15" s="484"/>
      <c r="P15" s="484"/>
      <c r="Q15" s="481"/>
      <c r="R15" s="70"/>
      <c r="S15" s="481"/>
      <c r="T15" s="481"/>
      <c r="U15" s="481"/>
      <c r="V15" s="481"/>
      <c r="W15" s="656"/>
      <c r="X15" s="481"/>
      <c r="Y15" s="481"/>
      <c r="Z15" s="868"/>
      <c r="AA15" s="78"/>
    </row>
    <row r="16" spans="1:130" ht="31.15" customHeight="1" x14ac:dyDescent="0.25">
      <c r="A16" s="79" t="s">
        <v>24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736"/>
      <c r="R16" s="81"/>
      <c r="S16" s="81"/>
      <c r="T16" s="81"/>
      <c r="U16" s="81"/>
      <c r="V16" s="81"/>
      <c r="W16" s="7"/>
      <c r="X16" s="7"/>
      <c r="Y16" s="7"/>
      <c r="Z16" s="7"/>
      <c r="AA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92" ht="16.149999999999999" customHeight="1" x14ac:dyDescent="0.25">
      <c r="A17" s="1572" t="s">
        <v>25</v>
      </c>
      <c r="B17" s="1572" t="s">
        <v>26</v>
      </c>
      <c r="C17" s="1573" t="s">
        <v>27</v>
      </c>
      <c r="D17" s="1526"/>
      <c r="E17" s="1525"/>
      <c r="F17" s="1574" t="s">
        <v>28</v>
      </c>
      <c r="G17" s="1575"/>
      <c r="H17" s="1575"/>
      <c r="I17" s="1575"/>
      <c r="J17" s="1575"/>
      <c r="K17" s="1575"/>
      <c r="L17" s="1575"/>
      <c r="M17" s="1575"/>
      <c r="N17" s="1575"/>
      <c r="O17" s="1575"/>
      <c r="P17" s="1575"/>
      <c r="Q17" s="1576"/>
      <c r="R17" s="1545" t="s">
        <v>29</v>
      </c>
      <c r="S17" s="7"/>
      <c r="T17" s="7"/>
      <c r="U17" s="7"/>
      <c r="V17" s="7"/>
      <c r="W17" s="7"/>
      <c r="X17" s="7"/>
      <c r="Y17" s="7"/>
      <c r="Z17" s="7"/>
      <c r="AA17" s="7"/>
    </row>
    <row r="18" spans="1:92" ht="16.149999999999999" customHeight="1" x14ac:dyDescent="0.25">
      <c r="A18" s="1198"/>
      <c r="B18" s="1198"/>
      <c r="C18" s="1190"/>
      <c r="D18" s="1191"/>
      <c r="E18" s="1185"/>
      <c r="F18" s="1569" t="s">
        <v>30</v>
      </c>
      <c r="G18" s="1570"/>
      <c r="H18" s="1569" t="s">
        <v>31</v>
      </c>
      <c r="I18" s="1570"/>
      <c r="J18" s="1569" t="s">
        <v>15</v>
      </c>
      <c r="K18" s="1570"/>
      <c r="L18" s="1569" t="s">
        <v>32</v>
      </c>
      <c r="M18" s="1570"/>
      <c r="N18" s="1569" t="s">
        <v>33</v>
      </c>
      <c r="O18" s="1570"/>
      <c r="P18" s="1569" t="s">
        <v>34</v>
      </c>
      <c r="Q18" s="1571"/>
      <c r="R18" s="1194"/>
      <c r="S18" s="7"/>
      <c r="T18" s="7"/>
      <c r="U18" s="7"/>
      <c r="V18" s="7"/>
      <c r="W18" s="7"/>
      <c r="X18" s="7"/>
      <c r="Y18" s="7"/>
      <c r="Z18" s="7"/>
      <c r="AA18" s="7"/>
    </row>
    <row r="19" spans="1:92" ht="16.149999999999999" customHeight="1" x14ac:dyDescent="0.25">
      <c r="A19" s="1199"/>
      <c r="B19" s="1199"/>
      <c r="C19" s="869" t="s">
        <v>17</v>
      </c>
      <c r="D19" s="83" t="s">
        <v>18</v>
      </c>
      <c r="E19" s="859" t="s">
        <v>19</v>
      </c>
      <c r="F19" s="870" t="s">
        <v>18</v>
      </c>
      <c r="G19" s="859" t="s">
        <v>19</v>
      </c>
      <c r="H19" s="870" t="s">
        <v>18</v>
      </c>
      <c r="I19" s="859" t="s">
        <v>19</v>
      </c>
      <c r="J19" s="870" t="s">
        <v>18</v>
      </c>
      <c r="K19" s="859" t="s">
        <v>19</v>
      </c>
      <c r="L19" s="870" t="s">
        <v>18</v>
      </c>
      <c r="M19" s="859" t="s">
        <v>19</v>
      </c>
      <c r="N19" s="870" t="s">
        <v>18</v>
      </c>
      <c r="O19" s="859" t="s">
        <v>19</v>
      </c>
      <c r="P19" s="870" t="s">
        <v>18</v>
      </c>
      <c r="Q19" s="871" t="s">
        <v>19</v>
      </c>
      <c r="R19" s="1195"/>
      <c r="S19" s="7"/>
      <c r="T19" s="7"/>
      <c r="U19" s="7"/>
      <c r="V19" s="86"/>
      <c r="W19" s="86"/>
      <c r="X19" s="86"/>
      <c r="Y19" s="86"/>
      <c r="Z19" s="86"/>
      <c r="AA19" s="7"/>
    </row>
    <row r="20" spans="1:92" ht="16.149999999999999" customHeight="1" x14ac:dyDescent="0.25">
      <c r="A20" s="1569" t="s">
        <v>35</v>
      </c>
      <c r="B20" s="1570"/>
      <c r="C20" s="872">
        <f t="shared" ref="C20:C38" si="1">SUM(D20+E20)</f>
        <v>0</v>
      </c>
      <c r="D20" s="873">
        <f t="shared" ref="D20:E38" si="2">SUM(F20+H20+J20+L20+N20+P20)</f>
        <v>0</v>
      </c>
      <c r="E20" s="874">
        <f t="shared" si="2"/>
        <v>0</v>
      </c>
      <c r="F20" s="41"/>
      <c r="G20" s="42"/>
      <c r="H20" s="41"/>
      <c r="I20" s="42"/>
      <c r="J20" s="41"/>
      <c r="K20" s="42"/>
      <c r="L20" s="41"/>
      <c r="M20" s="42"/>
      <c r="N20" s="875"/>
      <c r="O20" s="42"/>
      <c r="P20" s="875"/>
      <c r="Q20" s="91"/>
      <c r="R20" s="876"/>
      <c r="S20" s="93"/>
      <c r="T20" s="45"/>
      <c r="U20" s="45"/>
      <c r="V20" s="45"/>
      <c r="W20" s="45"/>
      <c r="X20" s="45"/>
      <c r="Y20" s="45"/>
      <c r="Z20" s="45"/>
      <c r="AA20" s="45"/>
      <c r="AB20" s="45"/>
      <c r="AC20" s="45"/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</row>
    <row r="21" spans="1:92" ht="16.149999999999999" customHeight="1" x14ac:dyDescent="0.25">
      <c r="A21" s="1572" t="s">
        <v>36</v>
      </c>
      <c r="B21" s="94" t="s">
        <v>22</v>
      </c>
      <c r="C21" s="95">
        <f t="shared" si="1"/>
        <v>0</v>
      </c>
      <c r="D21" s="96">
        <f t="shared" si="2"/>
        <v>0</v>
      </c>
      <c r="E21" s="97">
        <f t="shared" si="2"/>
        <v>0</v>
      </c>
      <c r="F21" s="50"/>
      <c r="G21" s="51"/>
      <c r="H21" s="50"/>
      <c r="I21" s="51"/>
      <c r="J21" s="50"/>
      <c r="K21" s="51"/>
      <c r="L21" s="50"/>
      <c r="M21" s="51"/>
      <c r="N21" s="98"/>
      <c r="O21" s="51"/>
      <c r="P21" s="98"/>
      <c r="Q21" s="99"/>
      <c r="R21" s="100"/>
      <c r="S21" s="101"/>
      <c r="T21" s="7"/>
      <c r="U21" s="7"/>
      <c r="V21" s="86"/>
      <c r="W21" s="86"/>
      <c r="X21" s="86"/>
      <c r="Y21" s="86"/>
      <c r="Z21" s="86"/>
      <c r="AA21" s="7"/>
    </row>
    <row r="22" spans="1:92" ht="16.149999999999999" customHeight="1" x14ac:dyDescent="0.25">
      <c r="A22" s="1198"/>
      <c r="B22" s="738" t="s">
        <v>37</v>
      </c>
      <c r="C22" s="47">
        <f t="shared" si="1"/>
        <v>0</v>
      </c>
      <c r="D22" s="103">
        <f t="shared" si="2"/>
        <v>0</v>
      </c>
      <c r="E22" s="49">
        <f t="shared" si="2"/>
        <v>0</v>
      </c>
      <c r="F22" s="104"/>
      <c r="G22" s="105"/>
      <c r="H22" s="104"/>
      <c r="I22" s="105"/>
      <c r="J22" s="104"/>
      <c r="K22" s="105"/>
      <c r="L22" s="104"/>
      <c r="M22" s="105"/>
      <c r="N22" s="106"/>
      <c r="O22" s="105"/>
      <c r="P22" s="106"/>
      <c r="Q22" s="107"/>
      <c r="R22" s="108"/>
      <c r="S22" s="101"/>
      <c r="T22" s="7"/>
      <c r="U22" s="7"/>
      <c r="V22" s="86"/>
      <c r="W22" s="86"/>
      <c r="X22" s="86"/>
      <c r="Y22" s="86"/>
      <c r="Z22" s="86"/>
      <c r="AA22" s="7"/>
    </row>
    <row r="23" spans="1:92" ht="16.149999999999999" customHeight="1" x14ac:dyDescent="0.25">
      <c r="A23" s="1198"/>
      <c r="B23" s="739" t="s">
        <v>38</v>
      </c>
      <c r="C23" s="110">
        <f t="shared" si="1"/>
        <v>0</v>
      </c>
      <c r="D23" s="111">
        <f t="shared" si="2"/>
        <v>0</v>
      </c>
      <c r="E23" s="112">
        <f t="shared" si="2"/>
        <v>0</v>
      </c>
      <c r="F23" s="104"/>
      <c r="G23" s="105"/>
      <c r="H23" s="104"/>
      <c r="I23" s="105"/>
      <c r="J23" s="104"/>
      <c r="K23" s="105"/>
      <c r="L23" s="104"/>
      <c r="M23" s="105"/>
      <c r="N23" s="106"/>
      <c r="O23" s="105"/>
      <c r="P23" s="106"/>
      <c r="Q23" s="107"/>
      <c r="R23" s="108"/>
      <c r="S23" s="101"/>
      <c r="T23" s="7"/>
      <c r="U23" s="7"/>
      <c r="V23" s="86"/>
      <c r="W23" s="86"/>
      <c r="X23" s="86"/>
      <c r="Y23" s="86"/>
      <c r="Z23" s="86"/>
      <c r="AA23" s="7"/>
    </row>
    <row r="24" spans="1:92" ht="16.149999999999999" customHeight="1" x14ac:dyDescent="0.25">
      <c r="A24" s="1199"/>
      <c r="B24" s="113" t="s">
        <v>39</v>
      </c>
      <c r="C24" s="54">
        <f t="shared" si="1"/>
        <v>0</v>
      </c>
      <c r="D24" s="114">
        <f t="shared" si="2"/>
        <v>0</v>
      </c>
      <c r="E24" s="56">
        <f t="shared" si="2"/>
        <v>0</v>
      </c>
      <c r="F24" s="58"/>
      <c r="G24" s="59"/>
      <c r="H24" s="58"/>
      <c r="I24" s="59"/>
      <c r="J24" s="58"/>
      <c r="K24" s="59"/>
      <c r="L24" s="58"/>
      <c r="M24" s="59"/>
      <c r="N24" s="115"/>
      <c r="O24" s="59"/>
      <c r="P24" s="115"/>
      <c r="Q24" s="116"/>
      <c r="R24" s="117"/>
      <c r="S24" s="101"/>
      <c r="T24" s="7"/>
      <c r="U24" s="7"/>
      <c r="V24" s="7"/>
      <c r="W24" s="7"/>
      <c r="X24" s="86"/>
      <c r="Y24" s="86"/>
      <c r="Z24" s="86"/>
      <c r="AA24" s="86"/>
    </row>
    <row r="25" spans="1:92" ht="16.149999999999999" customHeight="1" x14ac:dyDescent="0.25">
      <c r="A25" s="1572" t="s">
        <v>40</v>
      </c>
      <c r="B25" s="118" t="s">
        <v>41</v>
      </c>
      <c r="C25" s="95">
        <f t="shared" si="1"/>
        <v>0</v>
      </c>
      <c r="D25" s="96">
        <f t="shared" si="2"/>
        <v>0</v>
      </c>
      <c r="E25" s="97">
        <f t="shared" si="2"/>
        <v>0</v>
      </c>
      <c r="F25" s="119"/>
      <c r="G25" s="120"/>
      <c r="H25" s="119"/>
      <c r="I25" s="120"/>
      <c r="J25" s="119"/>
      <c r="K25" s="120"/>
      <c r="L25" s="119"/>
      <c r="M25" s="120"/>
      <c r="N25" s="121"/>
      <c r="O25" s="120"/>
      <c r="P25" s="121"/>
      <c r="Q25" s="122"/>
      <c r="R25" s="123"/>
      <c r="S25" s="101"/>
      <c r="T25" s="7"/>
      <c r="U25" s="7"/>
      <c r="V25" s="7"/>
      <c r="W25" s="7"/>
      <c r="X25" s="86"/>
      <c r="Y25" s="86"/>
      <c r="Z25" s="86"/>
      <c r="AA25" s="86"/>
    </row>
    <row r="26" spans="1:92" ht="16.149999999999999" customHeight="1" x14ac:dyDescent="0.25">
      <c r="A26" s="1198"/>
      <c r="B26" s="124" t="s">
        <v>42</v>
      </c>
      <c r="C26" s="47">
        <f t="shared" si="1"/>
        <v>0</v>
      </c>
      <c r="D26" s="103">
        <f t="shared" si="2"/>
        <v>0</v>
      </c>
      <c r="E26" s="49">
        <f t="shared" si="2"/>
        <v>0</v>
      </c>
      <c r="F26" s="50"/>
      <c r="G26" s="51"/>
      <c r="H26" s="50"/>
      <c r="I26" s="51"/>
      <c r="J26" s="50"/>
      <c r="K26" s="51"/>
      <c r="L26" s="50"/>
      <c r="M26" s="51"/>
      <c r="N26" s="98"/>
      <c r="O26" s="51"/>
      <c r="P26" s="98"/>
      <c r="Q26" s="99"/>
      <c r="R26" s="100"/>
      <c r="S26" s="101"/>
      <c r="T26" s="7"/>
      <c r="U26" s="7"/>
      <c r="V26" s="7"/>
      <c r="W26" s="7"/>
      <c r="X26" s="86"/>
      <c r="Y26" s="86"/>
      <c r="Z26" s="86"/>
      <c r="AA26" s="86"/>
    </row>
    <row r="27" spans="1:92" ht="16.149999999999999" customHeight="1" x14ac:dyDescent="0.25">
      <c r="A27" s="1198"/>
      <c r="B27" s="124" t="s">
        <v>43</v>
      </c>
      <c r="C27" s="47">
        <f t="shared" si="1"/>
        <v>0</v>
      </c>
      <c r="D27" s="103">
        <f t="shared" si="2"/>
        <v>0</v>
      </c>
      <c r="E27" s="49">
        <f t="shared" si="2"/>
        <v>0</v>
      </c>
      <c r="F27" s="50"/>
      <c r="G27" s="51"/>
      <c r="H27" s="50"/>
      <c r="I27" s="51"/>
      <c r="J27" s="50"/>
      <c r="K27" s="51"/>
      <c r="L27" s="50"/>
      <c r="M27" s="51"/>
      <c r="N27" s="98"/>
      <c r="O27" s="51"/>
      <c r="P27" s="98"/>
      <c r="Q27" s="99"/>
      <c r="R27" s="100"/>
      <c r="S27" s="101"/>
      <c r="T27" s="7"/>
      <c r="U27" s="8"/>
      <c r="V27" s="7"/>
      <c r="W27" s="7"/>
      <c r="X27" s="86"/>
      <c r="Y27" s="86"/>
      <c r="Z27" s="86"/>
      <c r="AA27" s="86"/>
    </row>
    <row r="28" spans="1:92" ht="27" customHeight="1" x14ac:dyDescent="0.25">
      <c r="A28" s="1198"/>
      <c r="B28" s="125" t="s">
        <v>44</v>
      </c>
      <c r="C28" s="126">
        <f t="shared" si="1"/>
        <v>0</v>
      </c>
      <c r="D28" s="127">
        <f t="shared" si="2"/>
        <v>0</v>
      </c>
      <c r="E28" s="128">
        <f t="shared" si="2"/>
        <v>0</v>
      </c>
      <c r="F28" s="50"/>
      <c r="G28" s="51"/>
      <c r="H28" s="50"/>
      <c r="I28" s="51"/>
      <c r="J28" s="50"/>
      <c r="K28" s="51"/>
      <c r="L28" s="50"/>
      <c r="M28" s="51"/>
      <c r="N28" s="98"/>
      <c r="O28" s="51"/>
      <c r="P28" s="98"/>
      <c r="Q28" s="99"/>
      <c r="R28" s="100"/>
      <c r="S28" s="101"/>
      <c r="T28" s="7"/>
      <c r="U28" s="8"/>
      <c r="V28" s="7"/>
      <c r="W28" s="7"/>
      <c r="X28" s="86"/>
      <c r="Y28" s="86"/>
      <c r="Z28" s="86"/>
      <c r="AA28" s="86"/>
    </row>
    <row r="29" spans="1:92" ht="27" customHeight="1" x14ac:dyDescent="0.25">
      <c r="A29" s="1198"/>
      <c r="B29" s="125" t="s">
        <v>45</v>
      </c>
      <c r="C29" s="126">
        <f t="shared" si="1"/>
        <v>0</v>
      </c>
      <c r="D29" s="127">
        <f>+F29+H29+J29+L29+N29+P29</f>
        <v>0</v>
      </c>
      <c r="E29" s="128">
        <f>+G29+I29+K29+M29+O29+Q29</f>
        <v>0</v>
      </c>
      <c r="F29" s="50"/>
      <c r="G29" s="51"/>
      <c r="H29" s="50"/>
      <c r="I29" s="51"/>
      <c r="J29" s="50"/>
      <c r="K29" s="51"/>
      <c r="L29" s="50"/>
      <c r="M29" s="51"/>
      <c r="N29" s="98"/>
      <c r="O29" s="51"/>
      <c r="P29" s="98"/>
      <c r="Q29" s="99"/>
      <c r="R29" s="100"/>
      <c r="S29" s="101"/>
      <c r="T29" s="7"/>
      <c r="U29" s="8"/>
      <c r="V29" s="7"/>
      <c r="W29" s="7"/>
      <c r="X29" s="86"/>
      <c r="Y29" s="86"/>
      <c r="Z29" s="86"/>
      <c r="AA29" s="86"/>
    </row>
    <row r="30" spans="1:92" ht="16.149999999999999" customHeight="1" x14ac:dyDescent="0.25">
      <c r="A30" s="1198"/>
      <c r="B30" s="125" t="s">
        <v>46</v>
      </c>
      <c r="C30" s="126">
        <f>SUM(D30:E30)</f>
        <v>0</v>
      </c>
      <c r="D30" s="127">
        <f>+F30+H30+J30+L30+N30+P30</f>
        <v>0</v>
      </c>
      <c r="E30" s="128">
        <f>+G30+I30+K30+M30+O30+Q30</f>
        <v>0</v>
      </c>
      <c r="F30" s="50"/>
      <c r="G30" s="51"/>
      <c r="H30" s="50"/>
      <c r="I30" s="51"/>
      <c r="J30" s="50"/>
      <c r="K30" s="51"/>
      <c r="L30" s="50"/>
      <c r="M30" s="51"/>
      <c r="N30" s="98"/>
      <c r="O30" s="51"/>
      <c r="P30" s="98"/>
      <c r="Q30" s="99"/>
      <c r="R30" s="100"/>
      <c r="S30" s="101"/>
      <c r="T30" s="7"/>
      <c r="U30" s="8"/>
      <c r="V30" s="7"/>
      <c r="W30" s="7"/>
      <c r="X30" s="86"/>
      <c r="Y30" s="86"/>
      <c r="Z30" s="86"/>
      <c r="AA30" s="86"/>
    </row>
    <row r="31" spans="1:92" ht="16.149999999999999" customHeight="1" x14ac:dyDescent="0.25">
      <c r="A31" s="1198"/>
      <c r="B31" s="738" t="s">
        <v>37</v>
      </c>
      <c r="C31" s="126">
        <f t="shared" ref="C31" si="3">SUM(D31:E31)</f>
        <v>0</v>
      </c>
      <c r="D31" s="103">
        <f>SUM(F31+H31+J31+L31+N31+P31)</f>
        <v>0</v>
      </c>
      <c r="E31" s="49">
        <f t="shared" si="2"/>
        <v>0</v>
      </c>
      <c r="F31" s="50"/>
      <c r="G31" s="51"/>
      <c r="H31" s="50"/>
      <c r="I31" s="51"/>
      <c r="J31" s="50"/>
      <c r="K31" s="51"/>
      <c r="L31" s="50"/>
      <c r="M31" s="51"/>
      <c r="N31" s="98"/>
      <c r="O31" s="51"/>
      <c r="P31" s="98"/>
      <c r="Q31" s="99"/>
      <c r="R31" s="100"/>
      <c r="S31" s="101"/>
      <c r="T31" s="7"/>
      <c r="U31" s="8"/>
      <c r="V31" s="7"/>
      <c r="W31" s="7"/>
      <c r="X31" s="86"/>
      <c r="Y31" s="86"/>
      <c r="Z31" s="86"/>
      <c r="AA31" s="86"/>
    </row>
    <row r="32" spans="1:92" ht="16.149999999999999" customHeight="1" x14ac:dyDescent="0.25">
      <c r="A32" s="1198"/>
      <c r="B32" s="741" t="s">
        <v>38</v>
      </c>
      <c r="C32" s="47">
        <f t="shared" si="1"/>
        <v>0</v>
      </c>
      <c r="D32" s="103">
        <f t="shared" si="2"/>
        <v>0</v>
      </c>
      <c r="E32" s="49">
        <f t="shared" si="2"/>
        <v>0</v>
      </c>
      <c r="F32" s="104"/>
      <c r="G32" s="105"/>
      <c r="H32" s="104"/>
      <c r="I32" s="105"/>
      <c r="J32" s="104"/>
      <c r="K32" s="105"/>
      <c r="L32" s="104"/>
      <c r="M32" s="105"/>
      <c r="N32" s="106"/>
      <c r="O32" s="105"/>
      <c r="P32" s="106"/>
      <c r="Q32" s="107"/>
      <c r="R32" s="108"/>
      <c r="S32" s="101"/>
      <c r="T32" s="7"/>
      <c r="U32" s="8"/>
      <c r="V32" s="7"/>
      <c r="W32" s="7"/>
      <c r="X32" s="86"/>
      <c r="Y32" s="86"/>
      <c r="Z32" s="86"/>
      <c r="AA32" s="86"/>
    </row>
    <row r="33" spans="1:130" ht="16.149999999999999" customHeight="1" thickBot="1" x14ac:dyDescent="0.3">
      <c r="A33" s="1198"/>
      <c r="B33" s="130" t="s">
        <v>39</v>
      </c>
      <c r="C33" s="131">
        <f t="shared" si="1"/>
        <v>0</v>
      </c>
      <c r="D33" s="132">
        <f t="shared" si="2"/>
        <v>0</v>
      </c>
      <c r="E33" s="133">
        <f t="shared" si="2"/>
        <v>0</v>
      </c>
      <c r="F33" s="134"/>
      <c r="G33" s="135"/>
      <c r="H33" s="134"/>
      <c r="I33" s="135"/>
      <c r="J33" s="134"/>
      <c r="K33" s="135"/>
      <c r="L33" s="134"/>
      <c r="M33" s="135"/>
      <c r="N33" s="136"/>
      <c r="O33" s="135"/>
      <c r="P33" s="136"/>
      <c r="Q33" s="137"/>
      <c r="R33" s="138"/>
      <c r="S33" s="101"/>
      <c r="T33" s="7"/>
      <c r="U33" s="8"/>
      <c r="V33" s="7"/>
      <c r="W33" s="7"/>
      <c r="X33" s="86"/>
      <c r="Y33" s="86"/>
      <c r="Z33" s="86"/>
      <c r="AA33" s="86"/>
    </row>
    <row r="34" spans="1:130" ht="16.149999999999999" customHeight="1" thickTop="1" x14ac:dyDescent="0.25">
      <c r="A34" s="1200" t="s">
        <v>47</v>
      </c>
      <c r="B34" s="139" t="s">
        <v>38</v>
      </c>
      <c r="C34" s="140">
        <f t="shared" si="1"/>
        <v>0</v>
      </c>
      <c r="D34" s="141">
        <f t="shared" si="2"/>
        <v>0</v>
      </c>
      <c r="E34" s="142">
        <f t="shared" si="2"/>
        <v>0</v>
      </c>
      <c r="F34" s="143"/>
      <c r="G34" s="144"/>
      <c r="H34" s="143"/>
      <c r="I34" s="144"/>
      <c r="J34" s="143"/>
      <c r="K34" s="144"/>
      <c r="L34" s="143"/>
      <c r="M34" s="144"/>
      <c r="N34" s="143"/>
      <c r="O34" s="144"/>
      <c r="P34" s="145"/>
      <c r="Q34" s="146"/>
      <c r="R34" s="147"/>
      <c r="S34" s="101"/>
      <c r="T34" s="7"/>
      <c r="U34" s="7"/>
      <c r="V34" s="7"/>
      <c r="W34" s="7"/>
      <c r="X34" s="86"/>
      <c r="Y34" s="86"/>
      <c r="Z34" s="86"/>
      <c r="AA34" s="86"/>
    </row>
    <row r="35" spans="1:130" ht="16.149999999999999" customHeight="1" x14ac:dyDescent="0.25">
      <c r="A35" s="1201"/>
      <c r="B35" s="130" t="s">
        <v>39</v>
      </c>
      <c r="C35" s="131">
        <f t="shared" si="1"/>
        <v>0</v>
      </c>
      <c r="D35" s="132">
        <f t="shared" si="2"/>
        <v>0</v>
      </c>
      <c r="E35" s="133">
        <f t="shared" si="2"/>
        <v>0</v>
      </c>
      <c r="F35" s="134"/>
      <c r="G35" s="135"/>
      <c r="H35" s="134"/>
      <c r="I35" s="135"/>
      <c r="J35" s="134"/>
      <c r="K35" s="135"/>
      <c r="L35" s="134"/>
      <c r="M35" s="135"/>
      <c r="N35" s="134"/>
      <c r="O35" s="135"/>
      <c r="P35" s="136"/>
      <c r="Q35" s="137"/>
      <c r="R35" s="138"/>
      <c r="S35" s="101"/>
      <c r="T35" s="7"/>
      <c r="U35" s="7"/>
      <c r="V35" s="7"/>
      <c r="W35" s="7"/>
      <c r="X35" s="86"/>
      <c r="Y35" s="86"/>
      <c r="Z35" s="86"/>
      <c r="AA35" s="86"/>
    </row>
    <row r="36" spans="1:130" ht="16.149999999999999" customHeight="1" x14ac:dyDescent="0.25">
      <c r="A36" s="1572" t="s">
        <v>48</v>
      </c>
      <c r="B36" s="877" t="s">
        <v>49</v>
      </c>
      <c r="C36" s="872">
        <f t="shared" si="1"/>
        <v>0</v>
      </c>
      <c r="D36" s="873">
        <f t="shared" si="2"/>
        <v>0</v>
      </c>
      <c r="E36" s="97">
        <f t="shared" si="2"/>
        <v>0</v>
      </c>
      <c r="F36" s="119"/>
      <c r="G36" s="120"/>
      <c r="H36" s="119"/>
      <c r="I36" s="120"/>
      <c r="J36" s="119"/>
      <c r="K36" s="120"/>
      <c r="L36" s="119"/>
      <c r="M36" s="120"/>
      <c r="N36" s="119"/>
      <c r="O36" s="120"/>
      <c r="P36" s="121"/>
      <c r="Q36" s="122"/>
      <c r="R36" s="123"/>
      <c r="S36" s="101"/>
      <c r="T36" s="7"/>
      <c r="U36" s="7"/>
      <c r="V36" s="7"/>
      <c r="W36" s="7"/>
      <c r="X36" s="86"/>
      <c r="Y36" s="86"/>
      <c r="Z36" s="86"/>
      <c r="AA36" s="86"/>
    </row>
    <row r="37" spans="1:130" ht="16.149999999999999" customHeight="1" x14ac:dyDescent="0.25">
      <c r="A37" s="1198"/>
      <c r="B37" s="739" t="s">
        <v>38</v>
      </c>
      <c r="C37" s="110">
        <f t="shared" si="1"/>
        <v>0</v>
      </c>
      <c r="D37" s="111">
        <f t="shared" si="2"/>
        <v>0</v>
      </c>
      <c r="E37" s="112">
        <f t="shared" si="2"/>
        <v>0</v>
      </c>
      <c r="F37" s="104"/>
      <c r="G37" s="105"/>
      <c r="H37" s="104"/>
      <c r="I37" s="105"/>
      <c r="J37" s="104"/>
      <c r="K37" s="105"/>
      <c r="L37" s="104"/>
      <c r="M37" s="105"/>
      <c r="N37" s="104"/>
      <c r="O37" s="105"/>
      <c r="P37" s="106"/>
      <c r="Q37" s="107"/>
      <c r="R37" s="108"/>
      <c r="S37" s="101"/>
      <c r="T37" s="7"/>
      <c r="U37" s="7"/>
      <c r="V37" s="7"/>
      <c r="W37" s="7"/>
      <c r="X37" s="86"/>
      <c r="Y37" s="86"/>
      <c r="Z37" s="86"/>
      <c r="AA37" s="86"/>
    </row>
    <row r="38" spans="1:130" ht="16.149999999999999" customHeight="1" x14ac:dyDescent="0.25">
      <c r="A38" s="1199"/>
      <c r="B38" s="113" t="s">
        <v>39</v>
      </c>
      <c r="C38" s="54">
        <f t="shared" si="1"/>
        <v>0</v>
      </c>
      <c r="D38" s="114">
        <f t="shared" si="2"/>
        <v>0</v>
      </c>
      <c r="E38" s="56">
        <f t="shared" si="2"/>
        <v>0</v>
      </c>
      <c r="F38" s="58"/>
      <c r="G38" s="59"/>
      <c r="H38" s="58"/>
      <c r="I38" s="59"/>
      <c r="J38" s="58"/>
      <c r="K38" s="59"/>
      <c r="L38" s="58"/>
      <c r="M38" s="59"/>
      <c r="N38" s="58"/>
      <c r="O38" s="59"/>
      <c r="P38" s="115"/>
      <c r="Q38" s="116"/>
      <c r="R38" s="117"/>
      <c r="S38" s="101"/>
      <c r="T38" s="7"/>
      <c r="U38" s="7"/>
      <c r="V38" s="7"/>
      <c r="W38" s="7"/>
      <c r="X38" s="7"/>
      <c r="Y38" s="7"/>
      <c r="Z38" s="7"/>
      <c r="AA38" s="7"/>
    </row>
    <row r="39" spans="1:130" ht="31.15" customHeight="1" x14ac:dyDescent="0.25">
      <c r="A39" s="878" t="s">
        <v>50</v>
      </c>
      <c r="B39" s="878"/>
      <c r="C39" s="878"/>
      <c r="D39" s="878"/>
      <c r="E39" s="878"/>
      <c r="F39" s="878"/>
      <c r="G39" s="878"/>
      <c r="H39" s="878"/>
      <c r="I39" s="878"/>
      <c r="J39" s="878"/>
      <c r="K39" s="878"/>
      <c r="L39" s="878"/>
      <c r="M39" s="878"/>
      <c r="N39" s="878"/>
      <c r="O39" s="878"/>
      <c r="P39" s="878"/>
      <c r="Q39" s="878"/>
      <c r="R39" s="7"/>
      <c r="S39" s="7"/>
      <c r="T39" s="7"/>
      <c r="U39" s="7"/>
      <c r="V39" s="7"/>
      <c r="W39" s="7"/>
      <c r="X39" s="7"/>
      <c r="Y39" s="7"/>
      <c r="Z39" s="7"/>
      <c r="AA39" s="7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</row>
    <row r="40" spans="1:130" ht="16.149999999999999" customHeight="1" x14ac:dyDescent="0.25">
      <c r="A40" s="1573" t="s">
        <v>51</v>
      </c>
      <c r="B40" s="1525"/>
      <c r="C40" s="1573" t="s">
        <v>27</v>
      </c>
      <c r="D40" s="1526"/>
      <c r="E40" s="1525"/>
      <c r="F40" s="1574" t="s">
        <v>28</v>
      </c>
      <c r="G40" s="1575"/>
      <c r="H40" s="1575"/>
      <c r="I40" s="1575"/>
      <c r="J40" s="1575"/>
      <c r="K40" s="1575"/>
      <c r="L40" s="1575"/>
      <c r="M40" s="1575"/>
      <c r="N40" s="1575"/>
      <c r="O40" s="1575"/>
      <c r="P40" s="1575"/>
      <c r="Q40" s="157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130" ht="16.149999999999999" customHeight="1" x14ac:dyDescent="0.25">
      <c r="A41" s="1201"/>
      <c r="B41" s="1205"/>
      <c r="C41" s="1190"/>
      <c r="D41" s="1191"/>
      <c r="E41" s="1185"/>
      <c r="F41" s="1569" t="s">
        <v>30</v>
      </c>
      <c r="G41" s="1570"/>
      <c r="H41" s="1569" t="s">
        <v>31</v>
      </c>
      <c r="I41" s="1570"/>
      <c r="J41" s="1569" t="s">
        <v>15</v>
      </c>
      <c r="K41" s="1570"/>
      <c r="L41" s="1569" t="s">
        <v>32</v>
      </c>
      <c r="M41" s="1570"/>
      <c r="N41" s="1569" t="s">
        <v>33</v>
      </c>
      <c r="O41" s="1570"/>
      <c r="P41" s="1569" t="s">
        <v>34</v>
      </c>
      <c r="Q41" s="1570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130" ht="16.149999999999999" customHeight="1" x14ac:dyDescent="0.25">
      <c r="A42" s="1190"/>
      <c r="B42" s="1185"/>
      <c r="C42" s="869" t="s">
        <v>17</v>
      </c>
      <c r="D42" s="83" t="s">
        <v>18</v>
      </c>
      <c r="E42" s="730" t="s">
        <v>19</v>
      </c>
      <c r="F42" s="879" t="s">
        <v>18</v>
      </c>
      <c r="G42" s="803" t="s">
        <v>19</v>
      </c>
      <c r="H42" s="879" t="s">
        <v>18</v>
      </c>
      <c r="I42" s="803" t="s">
        <v>19</v>
      </c>
      <c r="J42" s="879" t="s">
        <v>18</v>
      </c>
      <c r="K42" s="803" t="s">
        <v>19</v>
      </c>
      <c r="L42" s="879" t="s">
        <v>18</v>
      </c>
      <c r="M42" s="803" t="s">
        <v>19</v>
      </c>
      <c r="N42" s="879" t="s">
        <v>18</v>
      </c>
      <c r="O42" s="803" t="s">
        <v>19</v>
      </c>
      <c r="P42" s="879" t="s">
        <v>18</v>
      </c>
      <c r="Q42" s="803" t="s">
        <v>19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149999999999999" customHeight="1" x14ac:dyDescent="0.25">
      <c r="A43" s="1213" t="s">
        <v>37</v>
      </c>
      <c r="B43" s="1214"/>
      <c r="C43" s="153">
        <f>SUM(D43+E43)</f>
        <v>0</v>
      </c>
      <c r="D43" s="154">
        <f t="shared" ref="D43:E45" si="4">SUM(F43+H43+J43+L43+N43+P43)</f>
        <v>0</v>
      </c>
      <c r="E43" s="155">
        <f t="shared" si="4"/>
        <v>0</v>
      </c>
      <c r="F43" s="119"/>
      <c r="G43" s="123"/>
      <c r="H43" s="119"/>
      <c r="I43" s="123"/>
      <c r="J43" s="119"/>
      <c r="K43" s="120"/>
      <c r="L43" s="119"/>
      <c r="M43" s="120"/>
      <c r="N43" s="121"/>
      <c r="O43" s="120"/>
      <c r="P43" s="121"/>
      <c r="Q43" s="120"/>
      <c r="R43" s="156" t="str">
        <f t="shared" ref="R43:R46" si="5">CA43</f>
        <v/>
      </c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CA43" s="10" t="str">
        <f>IF(C43&lt;&gt;[6]A05!C64,"* Niños derivados deben ser iguales al ingreso de niños(as) Normal con Rezago a salas de estimulación REM A05 sección F. ","")</f>
        <v/>
      </c>
    </row>
    <row r="44" spans="1:130" ht="16.149999999999999" customHeight="1" x14ac:dyDescent="0.25">
      <c r="A44" s="1215" t="s">
        <v>38</v>
      </c>
      <c r="B44" s="1216"/>
      <c r="C44" s="157">
        <f>SUM(D44+E44)</f>
        <v>0</v>
      </c>
      <c r="D44" s="158">
        <f t="shared" si="4"/>
        <v>0</v>
      </c>
      <c r="E44" s="159">
        <f t="shared" si="4"/>
        <v>0</v>
      </c>
      <c r="F44" s="104"/>
      <c r="G44" s="100"/>
      <c r="H44" s="50"/>
      <c r="I44" s="100"/>
      <c r="J44" s="50"/>
      <c r="K44" s="51"/>
      <c r="L44" s="50"/>
      <c r="M44" s="51"/>
      <c r="N44" s="98"/>
      <c r="O44" s="51"/>
      <c r="P44" s="98"/>
      <c r="Q44" s="51"/>
      <c r="R44" s="156" t="str">
        <f t="shared" si="5"/>
        <v/>
      </c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CA44" s="10" t="str">
        <f>IF(C44&lt;&gt;[6]A05!C65,"* Niños derivados deben ser iguales al ingreso de niños(as) con Riesgo a salas de estimulación REM A05 sección F. ","")</f>
        <v/>
      </c>
    </row>
    <row r="45" spans="1:130" ht="16.149999999999999" customHeight="1" x14ac:dyDescent="0.25">
      <c r="A45" s="1217" t="s">
        <v>39</v>
      </c>
      <c r="B45" s="1218"/>
      <c r="C45" s="160">
        <f>SUM(D45+E45)</f>
        <v>0</v>
      </c>
      <c r="D45" s="161">
        <f t="shared" si="4"/>
        <v>0</v>
      </c>
      <c r="E45" s="162">
        <f t="shared" si="4"/>
        <v>0</v>
      </c>
      <c r="F45" s="134"/>
      <c r="G45" s="138"/>
      <c r="H45" s="58"/>
      <c r="I45" s="117"/>
      <c r="J45" s="58"/>
      <c r="K45" s="59"/>
      <c r="L45" s="58"/>
      <c r="M45" s="59"/>
      <c r="N45" s="115"/>
      <c r="O45" s="59"/>
      <c r="P45" s="115"/>
      <c r="Q45" s="59"/>
      <c r="R45" s="156" t="str">
        <f t="shared" si="5"/>
        <v/>
      </c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CA45" s="10" t="str">
        <f>IF(C45&lt;&gt;[6]A05!C66,"* Niños derivados deben ser iguales al ingreso de niños(as) con Retraso a salas de estimulación REM A05 sección F. ","")</f>
        <v/>
      </c>
    </row>
    <row r="46" spans="1:130" ht="16.149999999999999" customHeight="1" x14ac:dyDescent="0.25">
      <c r="A46" s="1580" t="s">
        <v>52</v>
      </c>
      <c r="B46" s="1581"/>
      <c r="C46" s="163">
        <f>SUM(D46:E46)</f>
        <v>0</v>
      </c>
      <c r="D46" s="164">
        <f>SUM(F46+H46+J46+L46+N46+P46)</f>
        <v>0</v>
      </c>
      <c r="E46" s="880">
        <f>SUM(G46+I46+K46+M46+O46+Q46)</f>
        <v>0</v>
      </c>
      <c r="F46" s="41"/>
      <c r="G46" s="876"/>
      <c r="H46" s="41"/>
      <c r="I46" s="876"/>
      <c r="J46" s="41"/>
      <c r="K46" s="42"/>
      <c r="L46" s="41"/>
      <c r="M46" s="42"/>
      <c r="N46" s="875"/>
      <c r="O46" s="42"/>
      <c r="P46" s="875"/>
      <c r="Q46" s="42"/>
      <c r="R46" s="156" t="str">
        <f t="shared" si="5"/>
        <v/>
      </c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CA46" s="10" t="str">
        <f>IF(C46&lt;&gt;[6]A05!C68,"* Niños derivados deben ser iguales al ingreso de niños(as) con Otras Vulnerabilidad a salas de estimulación REM A05 sección F. ","")</f>
        <v/>
      </c>
    </row>
    <row r="47" spans="1:130" ht="31.15" customHeight="1" x14ac:dyDescent="0.25">
      <c r="A47" s="18" t="s">
        <v>53</v>
      </c>
      <c r="B47" s="19"/>
      <c r="C47" s="19"/>
      <c r="D47" s="19"/>
      <c r="E47" s="19"/>
      <c r="F47" s="19"/>
      <c r="G47" s="19"/>
      <c r="H47" s="19"/>
      <c r="I47" s="19"/>
      <c r="J47" s="166"/>
      <c r="K47" s="166"/>
      <c r="L47" s="166"/>
      <c r="M47" s="166"/>
      <c r="N47" s="166"/>
      <c r="O47" s="166"/>
      <c r="P47" s="166"/>
      <c r="Q47" s="166"/>
      <c r="R47" s="86"/>
      <c r="S47" s="86"/>
      <c r="T47" s="86"/>
      <c r="U47" s="86"/>
      <c r="V47" s="86"/>
      <c r="W47" s="86"/>
      <c r="X47" s="86"/>
      <c r="Y47" s="86"/>
      <c r="Z47" s="86"/>
      <c r="AA47" s="86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</row>
    <row r="48" spans="1:130" ht="16.149999999999999" customHeight="1" x14ac:dyDescent="0.25">
      <c r="A48" s="1582" t="s">
        <v>21</v>
      </c>
      <c r="B48" s="1529"/>
      <c r="C48" s="1573" t="s">
        <v>5</v>
      </c>
      <c r="D48" s="1526"/>
      <c r="E48" s="1525"/>
      <c r="F48" s="1183" t="s">
        <v>28</v>
      </c>
      <c r="G48" s="1183"/>
      <c r="H48" s="1183"/>
      <c r="I48" s="1183"/>
      <c r="J48" s="166"/>
      <c r="K48" s="166"/>
      <c r="L48" s="166"/>
      <c r="M48" s="166"/>
      <c r="N48" s="166"/>
      <c r="O48" s="166"/>
      <c r="P48" s="166"/>
      <c r="Q48" s="166"/>
      <c r="R48" s="86"/>
      <c r="S48" s="86"/>
      <c r="T48" s="86"/>
      <c r="U48" s="86"/>
      <c r="V48" s="86"/>
      <c r="W48" s="86"/>
      <c r="X48" s="86"/>
      <c r="Y48" s="86"/>
      <c r="Z48" s="86"/>
      <c r="AA48" s="86"/>
    </row>
    <row r="49" spans="1:130" ht="16.149999999999999" customHeight="1" x14ac:dyDescent="0.25">
      <c r="A49" s="1223"/>
      <c r="B49" s="1224"/>
      <c r="C49" s="1190"/>
      <c r="D49" s="1191"/>
      <c r="E49" s="1185"/>
      <c r="F49" s="1569" t="s">
        <v>8</v>
      </c>
      <c r="G49" s="1570"/>
      <c r="H49" s="1569" t="s">
        <v>9</v>
      </c>
      <c r="I49" s="1570"/>
      <c r="J49" s="166"/>
      <c r="K49" s="166"/>
      <c r="L49" s="166"/>
      <c r="M49" s="166"/>
      <c r="N49" s="166"/>
      <c r="O49" s="166"/>
      <c r="P49" s="166"/>
      <c r="Q49" s="166"/>
      <c r="R49" s="86"/>
      <c r="S49" s="86"/>
      <c r="T49" s="86"/>
      <c r="U49" s="86"/>
      <c r="V49" s="86"/>
      <c r="W49" s="86"/>
      <c r="X49" s="86"/>
      <c r="Y49" s="86"/>
      <c r="Z49" s="86"/>
      <c r="AA49" s="86"/>
    </row>
    <row r="50" spans="1:130" ht="16.149999999999999" customHeight="1" x14ac:dyDescent="0.25">
      <c r="A50" s="1225"/>
      <c r="B50" s="1226"/>
      <c r="C50" s="869" t="s">
        <v>17</v>
      </c>
      <c r="D50" s="83" t="s">
        <v>18</v>
      </c>
      <c r="E50" s="730" t="s">
        <v>19</v>
      </c>
      <c r="F50" s="30" t="s">
        <v>18</v>
      </c>
      <c r="G50" s="859" t="s">
        <v>19</v>
      </c>
      <c r="H50" s="30" t="s">
        <v>18</v>
      </c>
      <c r="I50" s="859" t="s">
        <v>19</v>
      </c>
      <c r="J50" s="166"/>
      <c r="K50" s="166"/>
      <c r="L50" s="166"/>
      <c r="M50" s="166"/>
      <c r="N50" s="166"/>
      <c r="O50" s="166"/>
      <c r="P50" s="166"/>
      <c r="Q50" s="16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1:130" ht="16.149999999999999" customHeight="1" x14ac:dyDescent="0.25">
      <c r="A51" s="1578" t="s">
        <v>54</v>
      </c>
      <c r="B51" s="1579"/>
      <c r="C51" s="167">
        <f>SUM(D51+E51)</f>
        <v>0</v>
      </c>
      <c r="D51" s="168">
        <f t="shared" ref="D51:E54" si="6">SUM(F51+H51)</f>
        <v>0</v>
      </c>
      <c r="E51" s="874">
        <f t="shared" si="6"/>
        <v>0</v>
      </c>
      <c r="F51" s="169">
        <f>SUM(F52:F54)</f>
        <v>0</v>
      </c>
      <c r="G51" s="880">
        <f>SUM(G52:G54)</f>
        <v>0</v>
      </c>
      <c r="H51" s="881">
        <f>SUM(H52:H54)</f>
        <v>0</v>
      </c>
      <c r="I51" s="171">
        <f>SUM(I52:I54)</f>
        <v>0</v>
      </c>
      <c r="J51" s="172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86"/>
      <c r="AA51" s="86"/>
    </row>
    <row r="52" spans="1:130" ht="16.149999999999999" customHeight="1" x14ac:dyDescent="0.25">
      <c r="A52" s="1209" t="s">
        <v>22</v>
      </c>
      <c r="B52" s="1210"/>
      <c r="C52" s="173">
        <f>SUM(D52+E52)</f>
        <v>0</v>
      </c>
      <c r="D52" s="174">
        <f t="shared" si="6"/>
        <v>0</v>
      </c>
      <c r="E52" s="49">
        <f t="shared" si="6"/>
        <v>0</v>
      </c>
      <c r="F52" s="50"/>
      <c r="G52" s="100"/>
      <c r="H52" s="98"/>
      <c r="I52" s="51"/>
      <c r="J52" s="172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86"/>
      <c r="AA52" s="86"/>
    </row>
    <row r="53" spans="1:130" ht="16.149999999999999" customHeight="1" x14ac:dyDescent="0.25">
      <c r="A53" s="1211" t="s">
        <v>55</v>
      </c>
      <c r="B53" s="1212"/>
      <c r="C53" s="110">
        <f>SUM(D53+E53)</f>
        <v>0</v>
      </c>
      <c r="D53" s="111">
        <f t="shared" si="6"/>
        <v>0</v>
      </c>
      <c r="E53" s="112">
        <f t="shared" si="6"/>
        <v>0</v>
      </c>
      <c r="F53" s="104"/>
      <c r="G53" s="108"/>
      <c r="H53" s="106"/>
      <c r="I53" s="105"/>
      <c r="J53" s="172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86"/>
      <c r="AA53" s="86"/>
    </row>
    <row r="54" spans="1:130" ht="16.149999999999999" customHeight="1" x14ac:dyDescent="0.25">
      <c r="A54" s="1227" t="s">
        <v>56</v>
      </c>
      <c r="B54" s="1228"/>
      <c r="C54" s="54">
        <f>SUM(D54+E54)</f>
        <v>0</v>
      </c>
      <c r="D54" s="114">
        <f t="shared" si="6"/>
        <v>0</v>
      </c>
      <c r="E54" s="56">
        <f t="shared" si="6"/>
        <v>0</v>
      </c>
      <c r="F54" s="58"/>
      <c r="G54" s="117"/>
      <c r="H54" s="115"/>
      <c r="I54" s="59"/>
      <c r="J54" s="172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86"/>
      <c r="AA54" s="86"/>
    </row>
    <row r="55" spans="1:130" ht="31.15" customHeight="1" x14ac:dyDescent="0.25">
      <c r="A55" s="18" t="s">
        <v>57</v>
      </c>
      <c r="B55" s="19"/>
      <c r="C55" s="19"/>
      <c r="D55" s="19"/>
      <c r="E55" s="19"/>
      <c r="F55" s="19"/>
      <c r="G55" s="19"/>
      <c r="H55" s="19"/>
      <c r="I55" s="19"/>
      <c r="J55" s="20"/>
      <c r="K55" s="20"/>
      <c r="L55" s="175"/>
      <c r="M55" s="166"/>
      <c r="N55" s="166"/>
      <c r="O55" s="16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</row>
    <row r="56" spans="1:130" ht="16.149999999999999" customHeight="1" x14ac:dyDescent="0.25">
      <c r="A56" s="1573" t="s">
        <v>58</v>
      </c>
      <c r="B56" s="1526"/>
      <c r="C56" s="1573" t="s">
        <v>59</v>
      </c>
      <c r="D56" s="1526"/>
      <c r="E56" s="1525"/>
      <c r="F56" s="1583" t="s">
        <v>60</v>
      </c>
      <c r="G56" s="1583"/>
      <c r="H56" s="1583"/>
      <c r="I56" s="1583"/>
      <c r="J56" s="1583"/>
      <c r="K56" s="1583"/>
      <c r="L56" s="1583"/>
      <c r="M56" s="1583"/>
      <c r="N56" s="1583"/>
      <c r="O56" s="1570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</row>
    <row r="57" spans="1:130" ht="16.149999999999999" customHeight="1" x14ac:dyDescent="0.25">
      <c r="A57" s="1201"/>
      <c r="B57" s="1229"/>
      <c r="C57" s="1190"/>
      <c r="D57" s="1191"/>
      <c r="E57" s="1185"/>
      <c r="F57" s="1583" t="s">
        <v>61</v>
      </c>
      <c r="G57" s="1570"/>
      <c r="H57" s="1583" t="s">
        <v>62</v>
      </c>
      <c r="I57" s="1570"/>
      <c r="J57" s="1583" t="s">
        <v>63</v>
      </c>
      <c r="K57" s="1583"/>
      <c r="L57" s="1569" t="s">
        <v>64</v>
      </c>
      <c r="M57" s="1570"/>
      <c r="N57" s="1569" t="s">
        <v>65</v>
      </c>
      <c r="O57" s="1570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</row>
    <row r="58" spans="1:130" ht="16.149999999999999" customHeight="1" x14ac:dyDescent="0.25">
      <c r="A58" s="1190"/>
      <c r="B58" s="1191"/>
      <c r="C58" s="30" t="s">
        <v>17</v>
      </c>
      <c r="D58" s="83" t="s">
        <v>18</v>
      </c>
      <c r="E58" s="859" t="s">
        <v>19</v>
      </c>
      <c r="F58" s="30" t="s">
        <v>18</v>
      </c>
      <c r="G58" s="859" t="s">
        <v>19</v>
      </c>
      <c r="H58" s="30" t="s">
        <v>18</v>
      </c>
      <c r="I58" s="859" t="s">
        <v>19</v>
      </c>
      <c r="J58" s="30" t="s">
        <v>18</v>
      </c>
      <c r="K58" s="882" t="s">
        <v>19</v>
      </c>
      <c r="L58" s="30" t="s">
        <v>18</v>
      </c>
      <c r="M58" s="859" t="s">
        <v>19</v>
      </c>
      <c r="N58" s="30" t="s">
        <v>18</v>
      </c>
      <c r="O58" s="859" t="s">
        <v>19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83"/>
      <c r="AB58" s="884"/>
    </row>
    <row r="59" spans="1:130" ht="16.149999999999999" customHeight="1" x14ac:dyDescent="0.25">
      <c r="A59" s="1580" t="s">
        <v>66</v>
      </c>
      <c r="B59" s="1581"/>
      <c r="C59" s="167">
        <f>SUM(D59+E59)</f>
        <v>0</v>
      </c>
      <c r="D59" s="168">
        <f>SUM(F59+H59+J59+L59+N59)</f>
        <v>0</v>
      </c>
      <c r="E59" s="874">
        <f>SUM(G59+I59+K59+M59+O59)</f>
        <v>0</v>
      </c>
      <c r="F59" s="865"/>
      <c r="G59" s="42"/>
      <c r="H59" s="865"/>
      <c r="I59" s="42"/>
      <c r="J59" s="865"/>
      <c r="K59" s="179"/>
      <c r="L59" s="41"/>
      <c r="M59" s="42"/>
      <c r="N59" s="41"/>
      <c r="O59" s="42"/>
      <c r="P59" s="44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884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149999999999999" customHeight="1" x14ac:dyDescent="0.25">
      <c r="A60" s="1234" t="s">
        <v>67</v>
      </c>
      <c r="B60" s="1234"/>
      <c r="C60" s="47">
        <f>SUM(D60+E60)</f>
        <v>0</v>
      </c>
      <c r="D60" s="180">
        <f t="shared" ref="D60:E62" si="7">SUM(F60+H60+J60)</f>
        <v>0</v>
      </c>
      <c r="E60" s="181">
        <f t="shared" si="7"/>
        <v>0</v>
      </c>
      <c r="F60" s="50"/>
      <c r="G60" s="51"/>
      <c r="H60" s="52"/>
      <c r="I60" s="51"/>
      <c r="J60" s="52"/>
      <c r="K60" s="182"/>
      <c r="L60" s="183"/>
      <c r="M60" s="184"/>
      <c r="N60" s="183"/>
      <c r="O60" s="184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83"/>
      <c r="AB60" s="884"/>
    </row>
    <row r="61" spans="1:130" ht="16.149999999999999" customHeight="1" x14ac:dyDescent="0.25">
      <c r="A61" s="1235" t="s">
        <v>68</v>
      </c>
      <c r="B61" s="1212"/>
      <c r="C61" s="185">
        <f>SUM(D61+E61)</f>
        <v>0</v>
      </c>
      <c r="D61" s="132">
        <f t="shared" si="7"/>
        <v>0</v>
      </c>
      <c r="E61" s="186">
        <f t="shared" si="7"/>
        <v>0</v>
      </c>
      <c r="F61" s="106"/>
      <c r="G61" s="105"/>
      <c r="H61" s="187"/>
      <c r="I61" s="105"/>
      <c r="J61" s="187"/>
      <c r="K61" s="188"/>
      <c r="L61" s="189"/>
      <c r="M61" s="190"/>
      <c r="N61" s="191"/>
      <c r="O61" s="192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83"/>
      <c r="AB61" s="884"/>
    </row>
    <row r="62" spans="1:130" ht="16.149999999999999" customHeight="1" x14ac:dyDescent="0.25">
      <c r="A62" s="1236" t="s">
        <v>69</v>
      </c>
      <c r="B62" s="1236"/>
      <c r="C62" s="47">
        <f>SUM(D62+E62)</f>
        <v>0</v>
      </c>
      <c r="D62" s="111">
        <f t="shared" si="7"/>
        <v>0</v>
      </c>
      <c r="E62" s="181">
        <f t="shared" si="7"/>
        <v>0</v>
      </c>
      <c r="F62" s="193"/>
      <c r="G62" s="194"/>
      <c r="H62" s="195"/>
      <c r="I62" s="194"/>
      <c r="J62" s="195"/>
      <c r="K62" s="196"/>
      <c r="L62" s="189"/>
      <c r="M62" s="190"/>
      <c r="N62" s="191"/>
      <c r="O62" s="192"/>
      <c r="P62" s="81"/>
      <c r="Q62" s="197"/>
      <c r="R62" s="197"/>
      <c r="S62" s="197"/>
      <c r="T62" s="197"/>
      <c r="U62" s="7"/>
      <c r="V62" s="7"/>
      <c r="W62" s="7"/>
      <c r="X62" s="7"/>
      <c r="Y62" s="7"/>
      <c r="Z62" s="7"/>
      <c r="AA62" s="885"/>
      <c r="AB62" s="884"/>
    </row>
    <row r="63" spans="1:130" ht="16.149999999999999" customHeight="1" x14ac:dyDescent="0.25">
      <c r="A63" s="1237" t="s">
        <v>70</v>
      </c>
      <c r="B63" s="1237"/>
      <c r="C63" s="199">
        <f>SUM(D63+E63)</f>
        <v>0</v>
      </c>
      <c r="D63" s="200">
        <f>SUM(J63+L63+N63)</f>
        <v>0</v>
      </c>
      <c r="E63" s="201">
        <f>SUM(K63+M63+O63)</f>
        <v>0</v>
      </c>
      <c r="F63" s="202"/>
      <c r="G63" s="203"/>
      <c r="H63" s="202"/>
      <c r="I63" s="203"/>
      <c r="J63" s="204"/>
      <c r="K63" s="205"/>
      <c r="L63" s="206"/>
      <c r="M63" s="207"/>
      <c r="N63" s="208"/>
      <c r="O63" s="209"/>
      <c r="P63" s="81"/>
      <c r="Q63" s="197"/>
      <c r="R63" s="197"/>
      <c r="S63" s="197"/>
      <c r="T63" s="197"/>
      <c r="U63" s="7"/>
      <c r="V63" s="7"/>
      <c r="W63" s="7"/>
      <c r="X63" s="7"/>
      <c r="Y63" s="7"/>
      <c r="Z63" s="7"/>
      <c r="AA63" s="210"/>
    </row>
    <row r="64" spans="1:130" s="8" customFormat="1" ht="31.15" customHeight="1" x14ac:dyDescent="0.25">
      <c r="A64" s="211" t="s">
        <v>71</v>
      </c>
      <c r="B64" s="86"/>
      <c r="C64" s="86"/>
      <c r="D64" s="86"/>
      <c r="E64" s="212"/>
      <c r="F64" s="86"/>
      <c r="G64" s="212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886"/>
      <c r="V64" s="886"/>
      <c r="W64" s="886"/>
      <c r="X64" s="886"/>
      <c r="Y64" s="886"/>
      <c r="Z64" s="885"/>
      <c r="AA64" s="885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</row>
    <row r="65" spans="1:130" s="8" customFormat="1" ht="31.15" customHeight="1" x14ac:dyDescent="0.25">
      <c r="A65" s="211" t="s">
        <v>72</v>
      </c>
      <c r="B65" s="211"/>
      <c r="C65" s="211"/>
      <c r="D65" s="211"/>
      <c r="E65" s="211"/>
      <c r="F65" s="211"/>
      <c r="G65" s="211"/>
      <c r="H65" s="211"/>
      <c r="I65" s="211"/>
      <c r="J65" s="214"/>
      <c r="K65" s="81"/>
      <c r="L65" s="81"/>
      <c r="M65" s="81"/>
      <c r="N65" s="197"/>
      <c r="O65" s="197"/>
      <c r="P65" s="197"/>
      <c r="Q65" s="197"/>
      <c r="R65" s="197"/>
      <c r="S65" s="197"/>
      <c r="T65" s="197"/>
      <c r="U65" s="885"/>
      <c r="V65" s="885"/>
      <c r="W65" s="885"/>
      <c r="X65" s="885"/>
      <c r="Y65" s="885"/>
      <c r="Z65" s="885"/>
      <c r="AA65" s="885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</row>
    <row r="66" spans="1:130" ht="16.149999999999999" customHeight="1" x14ac:dyDescent="0.25">
      <c r="A66" s="1584" t="s">
        <v>73</v>
      </c>
      <c r="B66" s="1584"/>
      <c r="C66" s="1584" t="s">
        <v>59</v>
      </c>
      <c r="D66" s="215"/>
      <c r="E66" s="166"/>
      <c r="F66" s="166"/>
      <c r="G66" s="166"/>
      <c r="H66" s="166"/>
      <c r="I66" s="166"/>
      <c r="J66" s="166"/>
      <c r="K66" s="216"/>
      <c r="L66" s="216"/>
      <c r="M66" s="216"/>
      <c r="N66" s="17"/>
      <c r="O66" s="17"/>
      <c r="P66" s="7"/>
      <c r="Q66" s="7"/>
      <c r="R66" s="885"/>
      <c r="S66" s="885"/>
      <c r="T66" s="885"/>
      <c r="U66" s="885"/>
      <c r="V66" s="885"/>
      <c r="W66" s="885"/>
      <c r="X66" s="885"/>
      <c r="Y66" s="885"/>
      <c r="Z66" s="885"/>
      <c r="AA66" s="885"/>
    </row>
    <row r="67" spans="1:130" ht="16.149999999999999" customHeight="1" x14ac:dyDescent="0.25">
      <c r="A67" s="1199"/>
      <c r="B67" s="1199"/>
      <c r="C67" s="1199"/>
      <c r="D67" s="166"/>
      <c r="E67" s="166"/>
      <c r="F67" s="166"/>
      <c r="G67" s="166"/>
      <c r="H67" s="166"/>
      <c r="I67" s="166"/>
      <c r="J67" s="166"/>
      <c r="K67" s="216"/>
      <c r="L67" s="216"/>
      <c r="M67" s="216"/>
      <c r="N67" s="17"/>
      <c r="O67" s="17"/>
      <c r="P67" s="17"/>
      <c r="Q67" s="17"/>
      <c r="R67" s="887"/>
      <c r="S67" s="887"/>
      <c r="T67" s="887"/>
      <c r="U67" s="887"/>
      <c r="V67" s="887"/>
      <c r="W67" s="887"/>
      <c r="X67" s="887"/>
      <c r="Y67" s="887"/>
      <c r="Z67" s="885"/>
      <c r="AA67" s="885"/>
    </row>
    <row r="68" spans="1:130" ht="16.149999999999999" customHeight="1" x14ac:dyDescent="0.25">
      <c r="A68" s="1230" t="s">
        <v>59</v>
      </c>
      <c r="B68" s="1230"/>
      <c r="C68" s="218">
        <f>SUM(C69:C72)</f>
        <v>0</v>
      </c>
      <c r="D68" s="219"/>
      <c r="E68" s="166"/>
      <c r="F68" s="166"/>
      <c r="G68" s="166"/>
      <c r="H68" s="166"/>
      <c r="I68" s="166"/>
      <c r="J68" s="166"/>
      <c r="K68" s="216"/>
      <c r="L68" s="216"/>
      <c r="M68" s="216"/>
      <c r="N68" s="17"/>
      <c r="O68" s="17"/>
      <c r="P68" s="17"/>
      <c r="Q68" s="17"/>
      <c r="R68" s="887"/>
      <c r="S68" s="887"/>
      <c r="T68" s="888"/>
      <c r="U68" s="888"/>
      <c r="V68" s="888"/>
      <c r="W68" s="888"/>
      <c r="X68" s="888"/>
      <c r="Y68" s="888"/>
      <c r="Z68" s="885"/>
      <c r="AA68" s="885"/>
    </row>
    <row r="69" spans="1:130" ht="16.149999999999999" customHeight="1" x14ac:dyDescent="0.25">
      <c r="A69" s="1231" t="s">
        <v>74</v>
      </c>
      <c r="B69" s="1231"/>
      <c r="C69" s="221"/>
      <c r="D69" s="219"/>
      <c r="E69" s="166"/>
      <c r="F69" s="166"/>
      <c r="G69" s="166"/>
      <c r="H69" s="166"/>
      <c r="I69" s="166"/>
      <c r="J69" s="166"/>
      <c r="K69" s="216"/>
      <c r="L69" s="216"/>
      <c r="M69" s="216"/>
      <c r="N69" s="17"/>
      <c r="O69" s="17"/>
      <c r="P69" s="17"/>
      <c r="Q69" s="17"/>
      <c r="R69" s="887"/>
      <c r="S69" s="887"/>
      <c r="T69" s="888"/>
      <c r="U69" s="888"/>
      <c r="V69" s="888"/>
      <c r="W69" s="888"/>
      <c r="X69" s="888"/>
      <c r="Y69" s="888"/>
      <c r="Z69" s="885"/>
      <c r="AA69" s="885"/>
    </row>
    <row r="70" spans="1:130" ht="16.149999999999999" customHeight="1" x14ac:dyDescent="0.25">
      <c r="A70" s="1232" t="s">
        <v>75</v>
      </c>
      <c r="B70" s="1232"/>
      <c r="C70" s="222"/>
      <c r="D70" s="219"/>
      <c r="E70" s="166"/>
      <c r="F70" s="166"/>
      <c r="G70" s="166"/>
      <c r="H70" s="166"/>
      <c r="I70" s="166"/>
      <c r="J70" s="166"/>
      <c r="K70" s="216"/>
      <c r="L70" s="216"/>
      <c r="M70" s="216"/>
      <c r="N70" s="17"/>
      <c r="O70" s="17"/>
      <c r="P70" s="17"/>
      <c r="Q70" s="17"/>
      <c r="R70" s="887"/>
      <c r="S70" s="887"/>
      <c r="T70" s="888"/>
      <c r="U70" s="888"/>
      <c r="V70" s="888"/>
      <c r="W70" s="888"/>
      <c r="X70" s="888"/>
      <c r="Y70" s="888"/>
      <c r="Z70" s="885"/>
      <c r="AA70" s="885"/>
    </row>
    <row r="71" spans="1:130" ht="16.149999999999999" customHeight="1" x14ac:dyDescent="0.25">
      <c r="A71" s="1232" t="s">
        <v>22</v>
      </c>
      <c r="B71" s="1232"/>
      <c r="C71" s="222"/>
      <c r="D71" s="219"/>
      <c r="E71" s="166"/>
      <c r="F71" s="166"/>
      <c r="G71" s="166"/>
      <c r="H71" s="166"/>
      <c r="I71" s="166"/>
      <c r="J71" s="166"/>
      <c r="K71" s="216"/>
      <c r="L71" s="216"/>
      <c r="M71" s="216"/>
      <c r="N71" s="17"/>
      <c r="O71" s="17"/>
      <c r="P71" s="17"/>
      <c r="Q71" s="17"/>
      <c r="R71" s="887"/>
      <c r="S71" s="887"/>
      <c r="T71" s="888"/>
      <c r="U71" s="888"/>
      <c r="V71" s="888"/>
      <c r="W71" s="888"/>
      <c r="X71" s="888"/>
      <c r="Y71" s="888"/>
      <c r="Z71" s="885"/>
      <c r="AA71" s="885"/>
    </row>
    <row r="72" spans="1:130" ht="16.149999999999999" customHeight="1" x14ac:dyDescent="0.25">
      <c r="A72" s="1233" t="s">
        <v>76</v>
      </c>
      <c r="B72" s="1233"/>
      <c r="C72" s="223"/>
      <c r="D72" s="219"/>
      <c r="E72" s="166"/>
      <c r="F72" s="166"/>
      <c r="G72" s="166"/>
      <c r="H72" s="166"/>
      <c r="I72" s="166"/>
      <c r="J72" s="166"/>
      <c r="K72" s="216"/>
      <c r="L72" s="216"/>
      <c r="M72" s="216"/>
      <c r="N72" s="17"/>
      <c r="O72" s="17"/>
      <c r="P72" s="17"/>
      <c r="Q72" s="17"/>
      <c r="R72" s="887"/>
      <c r="S72" s="887"/>
      <c r="T72" s="888"/>
      <c r="U72" s="888"/>
      <c r="V72" s="888"/>
      <c r="W72" s="888"/>
      <c r="X72" s="888"/>
      <c r="Y72" s="888"/>
      <c r="Z72" s="885"/>
      <c r="AA72" s="885"/>
    </row>
    <row r="73" spans="1:130" ht="31.15" customHeight="1" x14ac:dyDescent="0.25">
      <c r="A73" s="20" t="s">
        <v>77</v>
      </c>
      <c r="B73" s="20"/>
      <c r="C73" s="20"/>
      <c r="D73" s="20"/>
      <c r="E73" s="20"/>
      <c r="F73" s="211"/>
      <c r="G73" s="211"/>
      <c r="H73" s="211"/>
      <c r="I73" s="211"/>
      <c r="J73" s="86"/>
      <c r="K73" s="224"/>
      <c r="L73" s="224"/>
      <c r="M73" s="224"/>
      <c r="N73" s="7"/>
      <c r="O73" s="7"/>
      <c r="P73" s="7"/>
      <c r="Q73" s="7"/>
      <c r="R73" s="885"/>
      <c r="S73" s="885"/>
      <c r="T73" s="885"/>
      <c r="U73" s="888"/>
      <c r="V73" s="888"/>
      <c r="W73" s="888"/>
      <c r="X73" s="888"/>
      <c r="Y73" s="888"/>
      <c r="Z73" s="885"/>
      <c r="AA73" s="885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</row>
    <row r="74" spans="1:130" ht="36" customHeight="1" x14ac:dyDescent="0.25">
      <c r="A74" s="1569" t="s">
        <v>78</v>
      </c>
      <c r="B74" s="1570"/>
      <c r="C74" s="740" t="s">
        <v>79</v>
      </c>
      <c r="D74" s="740" t="s">
        <v>38</v>
      </c>
      <c r="E74" s="740" t="s">
        <v>80</v>
      </c>
      <c r="F74" s="86"/>
      <c r="G74" s="86"/>
      <c r="H74" s="86"/>
      <c r="I74" s="86"/>
      <c r="J74" s="86"/>
      <c r="K74" s="224"/>
      <c r="L74" s="224"/>
      <c r="M74" s="224"/>
      <c r="N74" s="7"/>
      <c r="O74" s="7"/>
      <c r="P74" s="7"/>
      <c r="Q74" s="7"/>
      <c r="R74" s="885"/>
      <c r="S74" s="885"/>
      <c r="T74" s="885"/>
      <c r="U74" s="888"/>
      <c r="V74" s="888"/>
      <c r="W74" s="888"/>
      <c r="X74" s="888"/>
      <c r="Y74" s="888"/>
      <c r="Z74" s="885"/>
      <c r="AA74" s="885"/>
    </row>
    <row r="75" spans="1:130" ht="15" customHeight="1" x14ac:dyDescent="0.25">
      <c r="A75" s="1586" t="s">
        <v>81</v>
      </c>
      <c r="B75" s="1587"/>
      <c r="C75" s="226"/>
      <c r="D75" s="226"/>
      <c r="E75" s="226"/>
      <c r="F75" s="44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885"/>
      <c r="S75" s="885"/>
      <c r="T75" s="885"/>
      <c r="U75" s="887"/>
      <c r="V75" s="887"/>
      <c r="W75" s="887"/>
      <c r="X75" s="887"/>
      <c r="Y75" s="887"/>
      <c r="Z75" s="885"/>
      <c r="AA75" s="885"/>
      <c r="CC75" s="10" t="str">
        <f>IF(C75&lt;=[6]A05!C11,"", "* Total de aplicaciones EPSA NO DEBE ser MAYOR que el Total de Gestantes ingresadas en REM A05 Sección A. ")</f>
        <v/>
      </c>
      <c r="CG75" s="10">
        <v>0</v>
      </c>
      <c r="CH75" s="10">
        <v>0</v>
      </c>
    </row>
    <row r="76" spans="1:130" ht="31.15" customHeight="1" x14ac:dyDescent="0.25">
      <c r="A76" s="20" t="s">
        <v>82</v>
      </c>
      <c r="B76" s="20"/>
      <c r="C76" s="20"/>
      <c r="D76" s="20"/>
      <c r="E76" s="20"/>
      <c r="F76" s="211"/>
      <c r="G76" s="211"/>
      <c r="H76" s="211"/>
      <c r="I76" s="889"/>
      <c r="J76" s="890"/>
      <c r="K76" s="889"/>
      <c r="L76" s="885"/>
      <c r="M76" s="885"/>
      <c r="N76" s="885"/>
      <c r="O76" s="885"/>
      <c r="P76" s="891"/>
      <c r="Q76" s="890"/>
      <c r="R76" s="885"/>
      <c r="S76" s="885"/>
      <c r="T76" s="885"/>
      <c r="U76" s="887"/>
      <c r="V76" s="887"/>
      <c r="W76" s="887"/>
      <c r="X76" s="887"/>
      <c r="Y76" s="887"/>
      <c r="Z76" s="885"/>
      <c r="AA76" s="885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G76" s="10">
        <v>0</v>
      </c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</row>
    <row r="77" spans="1:130" ht="51" customHeight="1" x14ac:dyDescent="0.25">
      <c r="A77" s="1588" t="s">
        <v>83</v>
      </c>
      <c r="B77" s="1589"/>
      <c r="C77" s="892" t="s">
        <v>79</v>
      </c>
      <c r="D77" s="229" t="s">
        <v>84</v>
      </c>
      <c r="E77" s="229" t="s">
        <v>85</v>
      </c>
      <c r="F77" s="230"/>
      <c r="G77" s="230"/>
      <c r="H77" s="230"/>
      <c r="I77" s="893"/>
      <c r="J77" s="893"/>
      <c r="K77" s="889"/>
      <c r="L77" s="885"/>
      <c r="M77" s="885"/>
      <c r="N77" s="885"/>
      <c r="O77" s="885"/>
      <c r="P77" s="885"/>
      <c r="Q77" s="885"/>
      <c r="R77" s="210"/>
      <c r="S77" s="7"/>
      <c r="T77" s="7"/>
      <c r="U77" s="17"/>
      <c r="V77" s="17"/>
      <c r="W77" s="17"/>
      <c r="X77" s="17"/>
      <c r="Y77" s="17"/>
      <c r="Z77" s="7"/>
      <c r="AA77" s="7"/>
      <c r="CG77" s="10">
        <v>0</v>
      </c>
    </row>
    <row r="78" spans="1:130" ht="25.15" customHeight="1" x14ac:dyDescent="0.25">
      <c r="A78" s="1589" t="s">
        <v>86</v>
      </c>
      <c r="B78" s="742" t="s">
        <v>87</v>
      </c>
      <c r="C78" s="233"/>
      <c r="D78" s="234"/>
      <c r="E78" s="233"/>
      <c r="F78" s="44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894"/>
      <c r="S78" s="7"/>
      <c r="T78" s="7"/>
      <c r="U78" s="17"/>
      <c r="V78" s="17"/>
      <c r="W78" s="17"/>
      <c r="X78" s="17"/>
      <c r="Y78" s="17"/>
      <c r="Z78" s="7"/>
      <c r="AA78" s="7"/>
      <c r="CG78" s="10">
        <v>0</v>
      </c>
    </row>
    <row r="79" spans="1:130" ht="25.15" customHeight="1" thickBot="1" x14ac:dyDescent="0.3">
      <c r="A79" s="1205"/>
      <c r="B79" s="236" t="s">
        <v>88</v>
      </c>
      <c r="C79" s="237"/>
      <c r="D79" s="238"/>
      <c r="E79" s="237"/>
      <c r="F79" s="44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885"/>
      <c r="S79" s="7"/>
      <c r="T79" s="7"/>
      <c r="U79" s="17"/>
      <c r="V79" s="17"/>
      <c r="W79" s="17"/>
      <c r="X79" s="17"/>
      <c r="Y79" s="17"/>
      <c r="Z79" s="7"/>
      <c r="AA79" s="7"/>
      <c r="CG79" s="10">
        <v>0</v>
      </c>
    </row>
    <row r="80" spans="1:130" ht="16.149999999999999" customHeight="1" thickTop="1" x14ac:dyDescent="0.25">
      <c r="A80" s="1244" t="s">
        <v>89</v>
      </c>
      <c r="B80" s="239" t="s">
        <v>90</v>
      </c>
      <c r="C80" s="240"/>
      <c r="D80" s="240"/>
      <c r="E80" s="241"/>
      <c r="F80" s="44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885"/>
      <c r="S80" s="7"/>
      <c r="T80" s="7"/>
      <c r="U80" s="17"/>
      <c r="V80" s="17"/>
      <c r="W80" s="17"/>
      <c r="X80" s="17"/>
      <c r="Y80" s="17"/>
      <c r="Z80" s="7"/>
      <c r="AA80" s="7"/>
      <c r="CG80" s="10">
        <v>0</v>
      </c>
    </row>
    <row r="81" spans="1:130" ht="16.149999999999999" customHeight="1" x14ac:dyDescent="0.25">
      <c r="A81" s="1199"/>
      <c r="B81" s="242" t="s">
        <v>91</v>
      </c>
      <c r="C81" s="223"/>
      <c r="D81" s="223"/>
      <c r="E81" s="243"/>
      <c r="F81" s="44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885"/>
      <c r="S81" s="7"/>
      <c r="T81" s="7"/>
      <c r="U81" s="17"/>
      <c r="V81" s="17"/>
      <c r="W81" s="17"/>
      <c r="X81" s="17"/>
      <c r="Y81" s="17"/>
      <c r="Z81" s="7"/>
      <c r="AA81" s="7"/>
      <c r="CG81" s="10">
        <v>0</v>
      </c>
    </row>
    <row r="82" spans="1:130" ht="31.15" customHeight="1" x14ac:dyDescent="0.25">
      <c r="A82" s="20" t="s">
        <v>92</v>
      </c>
      <c r="B82" s="244"/>
      <c r="C82" s="70"/>
      <c r="D82" s="70"/>
      <c r="E82" s="70"/>
      <c r="F82" s="245"/>
      <c r="G82" s="86"/>
      <c r="H82" s="224"/>
      <c r="I82" s="7"/>
      <c r="J82" s="246"/>
      <c r="K82" s="890"/>
      <c r="L82" s="895"/>
      <c r="M82" s="895"/>
      <c r="N82" s="885"/>
      <c r="O82" s="885"/>
      <c r="P82" s="885"/>
      <c r="Q82" s="885"/>
      <c r="R82" s="885"/>
      <c r="S82" s="7"/>
      <c r="T82" s="7"/>
      <c r="U82" s="17"/>
      <c r="V82" s="17"/>
      <c r="W82" s="17"/>
      <c r="X82" s="17"/>
      <c r="Y82" s="17"/>
      <c r="Z82" s="7"/>
      <c r="AA82" s="7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</row>
    <row r="83" spans="1:130" ht="16.149999999999999" customHeight="1" x14ac:dyDescent="0.25">
      <c r="A83" s="1590" t="s">
        <v>93</v>
      </c>
      <c r="B83" s="1589"/>
      <c r="C83" s="1569" t="s">
        <v>59</v>
      </c>
      <c r="D83" s="1585"/>
      <c r="E83" s="1570"/>
      <c r="F83" s="1569" t="s">
        <v>94</v>
      </c>
      <c r="G83" s="1570"/>
      <c r="H83" s="1569" t="s">
        <v>95</v>
      </c>
      <c r="I83" s="1570"/>
      <c r="J83" s="216"/>
      <c r="K83" s="896"/>
      <c r="L83" s="888"/>
      <c r="M83" s="888"/>
      <c r="N83" s="897"/>
      <c r="O83" s="897"/>
      <c r="P83" s="888"/>
      <c r="Q83" s="888"/>
      <c r="R83" s="887"/>
      <c r="S83" s="17"/>
      <c r="T83" s="17"/>
      <c r="U83" s="17"/>
      <c r="V83" s="17"/>
      <c r="W83" s="17"/>
      <c r="X83" s="17"/>
      <c r="Y83" s="17"/>
      <c r="Z83" s="7"/>
      <c r="AA83" s="7"/>
    </row>
    <row r="84" spans="1:130" ht="16.149999999999999" customHeight="1" x14ac:dyDescent="0.25">
      <c r="A84" s="1191"/>
      <c r="B84" s="1185"/>
      <c r="C84" s="869" t="s">
        <v>17</v>
      </c>
      <c r="D84" s="858" t="s">
        <v>18</v>
      </c>
      <c r="E84" s="859" t="s">
        <v>19</v>
      </c>
      <c r="F84" s="30" t="s">
        <v>18</v>
      </c>
      <c r="G84" s="859" t="s">
        <v>19</v>
      </c>
      <c r="H84" s="30" t="s">
        <v>18</v>
      </c>
      <c r="I84" s="859" t="s">
        <v>19</v>
      </c>
      <c r="J84" s="166"/>
      <c r="K84" s="216"/>
      <c r="L84" s="787"/>
      <c r="M84" s="787"/>
      <c r="N84" s="787"/>
      <c r="O84" s="796"/>
      <c r="P84" s="796"/>
      <c r="Q84" s="787"/>
      <c r="R84" s="787"/>
      <c r="S84" s="17"/>
      <c r="T84" s="17"/>
      <c r="U84" s="17"/>
      <c r="V84" s="17"/>
      <c r="W84" s="17"/>
      <c r="X84" s="17"/>
      <c r="Y84" s="17"/>
      <c r="Z84" s="7"/>
      <c r="AA84" s="7"/>
    </row>
    <row r="85" spans="1:130" ht="16.149999999999999" customHeight="1" x14ac:dyDescent="0.25">
      <c r="A85" s="1569" t="s">
        <v>59</v>
      </c>
      <c r="B85" s="1570"/>
      <c r="C85" s="169">
        <f t="shared" ref="C85:I85" si="8">SUM(C86:C90)</f>
        <v>0</v>
      </c>
      <c r="D85" s="898">
        <f t="shared" si="8"/>
        <v>0</v>
      </c>
      <c r="E85" s="880">
        <f t="shared" si="8"/>
        <v>0</v>
      </c>
      <c r="F85" s="881">
        <f t="shared" si="8"/>
        <v>0</v>
      </c>
      <c r="G85" s="171">
        <f t="shared" si="8"/>
        <v>0</v>
      </c>
      <c r="H85" s="881">
        <f t="shared" si="8"/>
        <v>0</v>
      </c>
      <c r="I85" s="171">
        <f t="shared" si="8"/>
        <v>0</v>
      </c>
      <c r="J85" s="20"/>
      <c r="K85" s="20"/>
      <c r="L85" s="799"/>
      <c r="M85" s="787"/>
      <c r="N85" s="787"/>
      <c r="O85" s="796"/>
      <c r="P85" s="796"/>
      <c r="Q85" s="800"/>
      <c r="R85" s="800"/>
      <c r="S85" s="17"/>
      <c r="T85" s="17"/>
      <c r="U85" s="17"/>
      <c r="V85" s="17"/>
      <c r="W85" s="17"/>
      <c r="X85" s="17"/>
      <c r="Y85" s="17"/>
      <c r="Z85" s="7"/>
      <c r="AA85" s="7"/>
    </row>
    <row r="86" spans="1:130" ht="16.149999999999999" customHeight="1" x14ac:dyDescent="0.25">
      <c r="A86" s="1238" t="s">
        <v>22</v>
      </c>
      <c r="B86" s="1239"/>
      <c r="C86" s="253">
        <f>SUM(D86+E86)</f>
        <v>0</v>
      </c>
      <c r="D86" s="254">
        <f t="shared" ref="D86:E90" si="9">SUM(F86+H86)</f>
        <v>0</v>
      </c>
      <c r="E86" s="155">
        <f t="shared" si="9"/>
        <v>0</v>
      </c>
      <c r="F86" s="119"/>
      <c r="G86" s="123"/>
      <c r="H86" s="119"/>
      <c r="I86" s="123"/>
      <c r="J86" s="255"/>
      <c r="K86" s="216"/>
      <c r="L86" s="787"/>
      <c r="M86" s="787"/>
      <c r="N86" s="787"/>
      <c r="O86" s="796"/>
      <c r="P86" s="796"/>
      <c r="Q86" s="800"/>
      <c r="R86" s="800"/>
      <c r="S86" s="17"/>
      <c r="T86" s="17"/>
      <c r="U86" s="17"/>
      <c r="V86" s="17"/>
      <c r="W86" s="17"/>
      <c r="X86" s="17"/>
      <c r="Y86" s="17"/>
      <c r="Z86" s="7"/>
      <c r="AA86" s="7"/>
    </row>
    <row r="87" spans="1:130" ht="16.149999999999999" customHeight="1" x14ac:dyDescent="0.25">
      <c r="A87" s="1240" t="s">
        <v>76</v>
      </c>
      <c r="B87" s="1241"/>
      <c r="C87" s="256">
        <f>SUM(D87+E87)</f>
        <v>0</v>
      </c>
      <c r="D87" s="257">
        <f t="shared" si="9"/>
        <v>0</v>
      </c>
      <c r="E87" s="159">
        <f t="shared" si="9"/>
        <v>0</v>
      </c>
      <c r="F87" s="50"/>
      <c r="G87" s="100"/>
      <c r="H87" s="50"/>
      <c r="I87" s="100"/>
      <c r="J87" s="255"/>
      <c r="K87" s="216"/>
      <c r="L87" s="787"/>
      <c r="M87" s="787"/>
      <c r="N87" s="787"/>
      <c r="O87" s="796"/>
      <c r="P87" s="796"/>
      <c r="Q87" s="800"/>
      <c r="R87" s="800"/>
      <c r="S87" s="17"/>
      <c r="T87" s="17"/>
      <c r="U87" s="17"/>
      <c r="V87" s="17"/>
      <c r="W87" s="17"/>
      <c r="X87" s="17"/>
      <c r="Y87" s="17"/>
      <c r="Z87" s="7"/>
      <c r="AA87" s="7"/>
    </row>
    <row r="88" spans="1:130" ht="16.149999999999999" customHeight="1" x14ac:dyDescent="0.25">
      <c r="A88" s="1240" t="s">
        <v>75</v>
      </c>
      <c r="B88" s="1241"/>
      <c r="C88" s="256">
        <f>SUM(D88+E88)</f>
        <v>0</v>
      </c>
      <c r="D88" s="257">
        <f t="shared" si="9"/>
        <v>0</v>
      </c>
      <c r="E88" s="159">
        <f t="shared" si="9"/>
        <v>0</v>
      </c>
      <c r="F88" s="104"/>
      <c r="G88" s="108"/>
      <c r="H88" s="104"/>
      <c r="I88" s="108"/>
      <c r="J88" s="255"/>
      <c r="K88" s="216"/>
      <c r="L88" s="787"/>
      <c r="M88" s="787"/>
      <c r="N88" s="787"/>
      <c r="O88" s="796"/>
      <c r="P88" s="796"/>
      <c r="Q88" s="800"/>
      <c r="R88" s="800"/>
      <c r="S88" s="17"/>
      <c r="T88" s="17"/>
      <c r="U88" s="17"/>
      <c r="V88" s="17"/>
      <c r="W88" s="17"/>
      <c r="X88" s="17"/>
      <c r="Y88" s="17"/>
      <c r="Z88" s="7"/>
      <c r="AA88" s="7"/>
    </row>
    <row r="89" spans="1:130" ht="16.149999999999999" customHeight="1" x14ac:dyDescent="0.25">
      <c r="A89" s="1247" t="s">
        <v>96</v>
      </c>
      <c r="B89" s="1248"/>
      <c r="C89" s="258">
        <f>SUM(D89+E89)</f>
        <v>0</v>
      </c>
      <c r="D89" s="259">
        <f t="shared" si="9"/>
        <v>0</v>
      </c>
      <c r="E89" s="260">
        <f t="shared" si="9"/>
        <v>0</v>
      </c>
      <c r="F89" s="134"/>
      <c r="G89" s="138"/>
      <c r="H89" s="134"/>
      <c r="I89" s="138"/>
      <c r="J89" s="255"/>
      <c r="K89" s="216"/>
      <c r="L89" s="787"/>
      <c r="M89" s="787"/>
      <c r="N89" s="787"/>
      <c r="O89" s="796"/>
      <c r="P89" s="796"/>
      <c r="Q89" s="800"/>
      <c r="R89" s="800"/>
      <c r="S89" s="17"/>
      <c r="T89" s="17"/>
      <c r="U89" s="17"/>
      <c r="V89" s="17"/>
      <c r="W89" s="17"/>
      <c r="X89" s="17"/>
      <c r="Y89" s="17"/>
      <c r="Z89" s="7"/>
      <c r="AA89" s="7"/>
    </row>
    <row r="90" spans="1:130" ht="16.149999999999999" customHeight="1" x14ac:dyDescent="0.25">
      <c r="A90" s="1249" t="s">
        <v>97</v>
      </c>
      <c r="B90" s="1250"/>
      <c r="C90" s="261">
        <f>SUM(D90+E90)</f>
        <v>0</v>
      </c>
      <c r="D90" s="262">
        <f t="shared" si="9"/>
        <v>0</v>
      </c>
      <c r="E90" s="162">
        <f t="shared" si="9"/>
        <v>0</v>
      </c>
      <c r="F90" s="58"/>
      <c r="G90" s="117"/>
      <c r="H90" s="58"/>
      <c r="I90" s="117"/>
      <c r="J90" s="255"/>
      <c r="K90" s="216"/>
      <c r="L90" s="787"/>
      <c r="M90" s="787"/>
      <c r="N90" s="787"/>
      <c r="O90" s="796"/>
      <c r="P90" s="796"/>
      <c r="Q90" s="800"/>
      <c r="R90" s="800"/>
      <c r="S90" s="17"/>
      <c r="T90" s="17"/>
      <c r="U90" s="17"/>
      <c r="V90" s="17"/>
      <c r="W90" s="17"/>
      <c r="X90" s="17"/>
      <c r="Y90" s="17"/>
      <c r="Z90" s="7"/>
      <c r="AA90" s="7"/>
    </row>
    <row r="91" spans="1:130" s="267" customFormat="1" ht="31.15" customHeight="1" x14ac:dyDescent="0.25">
      <c r="A91" s="1251" t="s">
        <v>98</v>
      </c>
      <c r="B91" s="1251"/>
      <c r="C91" s="1251"/>
      <c r="D91" s="1251"/>
      <c r="E91" s="1251"/>
      <c r="F91" s="1251"/>
      <c r="G91" s="1251"/>
      <c r="H91" s="1251"/>
      <c r="I91" s="1251"/>
      <c r="J91" s="1251"/>
      <c r="K91" s="1251"/>
      <c r="L91" s="1251"/>
      <c r="M91" s="1251"/>
      <c r="N91" s="1251"/>
      <c r="O91" s="1251"/>
      <c r="P91" s="1251"/>
      <c r="Q91" s="263"/>
      <c r="R91" s="264"/>
      <c r="S91" s="264"/>
      <c r="T91" s="264"/>
      <c r="U91" s="264"/>
      <c r="V91" s="264"/>
      <c r="W91" s="264"/>
      <c r="X91" s="264"/>
      <c r="Y91" s="264"/>
      <c r="Z91" s="245"/>
      <c r="AA91" s="24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6"/>
      <c r="CB91" s="266"/>
      <c r="CC91" s="266"/>
      <c r="CD91" s="266"/>
      <c r="CE91" s="266"/>
      <c r="CF91" s="266"/>
      <c r="CG91" s="266"/>
      <c r="CH91" s="266"/>
      <c r="CI91" s="266"/>
      <c r="CJ91" s="266"/>
      <c r="CK91" s="266"/>
      <c r="CL91" s="266"/>
      <c r="CM91" s="266"/>
      <c r="CN91" s="266"/>
      <c r="CO91" s="266"/>
      <c r="CP91" s="266"/>
      <c r="CQ91" s="266"/>
      <c r="CR91" s="266"/>
      <c r="CS91" s="266"/>
      <c r="CT91" s="266"/>
      <c r="CU91" s="266"/>
      <c r="CV91" s="266"/>
      <c r="CW91" s="266"/>
      <c r="CX91" s="266"/>
      <c r="CY91" s="266"/>
      <c r="CZ91" s="266"/>
    </row>
    <row r="92" spans="1:130" ht="31.15" customHeight="1" x14ac:dyDescent="0.25">
      <c r="A92" s="1527" t="s">
        <v>99</v>
      </c>
      <c r="B92" s="1527"/>
      <c r="C92" s="1527"/>
      <c r="D92" s="1527"/>
      <c r="E92" s="1527"/>
      <c r="F92" s="1527"/>
      <c r="G92" s="1527"/>
      <c r="H92" s="1527"/>
      <c r="I92" s="1527"/>
      <c r="J92" s="1527"/>
      <c r="K92" s="1527"/>
      <c r="L92" s="1527"/>
      <c r="M92" s="1527"/>
      <c r="N92" s="1527"/>
      <c r="O92" s="1527"/>
      <c r="P92" s="1527"/>
      <c r="Q92" s="1527"/>
      <c r="R92" s="268"/>
      <c r="S92" s="268"/>
      <c r="T92" s="268"/>
      <c r="U92" s="268"/>
      <c r="V92" s="268"/>
      <c r="W92" s="17"/>
      <c r="X92" s="17"/>
      <c r="Y92" s="17"/>
      <c r="Z92" s="7"/>
      <c r="AA92" s="7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</row>
    <row r="93" spans="1:130" ht="16.149999999999999" customHeight="1" x14ac:dyDescent="0.25">
      <c r="A93" s="1582" t="s">
        <v>100</v>
      </c>
      <c r="B93" s="1529"/>
      <c r="C93" s="1573" t="s">
        <v>101</v>
      </c>
      <c r="D93" s="1526"/>
      <c r="E93" s="1525"/>
      <c r="F93" s="1574" t="s">
        <v>28</v>
      </c>
      <c r="G93" s="1591"/>
      <c r="H93" s="1591"/>
      <c r="I93" s="1591"/>
      <c r="J93" s="1591"/>
      <c r="K93" s="1591"/>
      <c r="L93" s="1591"/>
      <c r="M93" s="1591"/>
      <c r="N93" s="1591"/>
      <c r="O93" s="1591"/>
      <c r="P93" s="1591"/>
      <c r="Q93" s="1577"/>
      <c r="R93" s="166"/>
      <c r="S93" s="244"/>
      <c r="T93" s="216"/>
      <c r="U93" s="216"/>
      <c r="V93" s="244"/>
      <c r="W93" s="17"/>
      <c r="X93" s="17"/>
      <c r="Y93" s="17"/>
      <c r="Z93" s="7"/>
      <c r="AA93" s="7"/>
    </row>
    <row r="94" spans="1:130" ht="16.149999999999999" customHeight="1" x14ac:dyDescent="0.25">
      <c r="A94" s="1223"/>
      <c r="B94" s="1224"/>
      <c r="C94" s="1190"/>
      <c r="D94" s="1191"/>
      <c r="E94" s="1185"/>
      <c r="F94" s="1569" t="s">
        <v>102</v>
      </c>
      <c r="G94" s="1585"/>
      <c r="H94" s="1569" t="s">
        <v>103</v>
      </c>
      <c r="I94" s="1570"/>
      <c r="J94" s="1569" t="s">
        <v>104</v>
      </c>
      <c r="K94" s="1570"/>
      <c r="L94" s="1569" t="s">
        <v>105</v>
      </c>
      <c r="M94" s="1570"/>
      <c r="N94" s="1569" t="s">
        <v>106</v>
      </c>
      <c r="O94" s="1570"/>
      <c r="P94" s="1569" t="s">
        <v>107</v>
      </c>
      <c r="Q94" s="1570"/>
      <c r="R94" s="17"/>
      <c r="S94" s="17"/>
      <c r="T94" s="17"/>
      <c r="U94" s="17"/>
      <c r="V94" s="17"/>
      <c r="W94" s="17"/>
      <c r="X94" s="17"/>
      <c r="Y94" s="17"/>
      <c r="Z94" s="7"/>
      <c r="AA94" s="7"/>
    </row>
    <row r="95" spans="1:130" ht="16.149999999999999" customHeight="1" x14ac:dyDescent="0.25">
      <c r="A95" s="1225"/>
      <c r="B95" s="1226"/>
      <c r="C95" s="869" t="s">
        <v>17</v>
      </c>
      <c r="D95" s="83" t="s">
        <v>18</v>
      </c>
      <c r="E95" s="730" t="s">
        <v>19</v>
      </c>
      <c r="F95" s="30" t="s">
        <v>18</v>
      </c>
      <c r="G95" s="802" t="s">
        <v>19</v>
      </c>
      <c r="H95" s="30" t="s">
        <v>18</v>
      </c>
      <c r="I95" s="803" t="s">
        <v>19</v>
      </c>
      <c r="J95" s="30" t="s">
        <v>18</v>
      </c>
      <c r="K95" s="803" t="s">
        <v>19</v>
      </c>
      <c r="L95" s="30" t="s">
        <v>18</v>
      </c>
      <c r="M95" s="803" t="s">
        <v>19</v>
      </c>
      <c r="N95" s="30" t="s">
        <v>18</v>
      </c>
      <c r="O95" s="803" t="s">
        <v>19</v>
      </c>
      <c r="P95" s="30" t="s">
        <v>18</v>
      </c>
      <c r="Q95" s="803" t="s">
        <v>19</v>
      </c>
      <c r="R95" s="17"/>
      <c r="S95" s="17"/>
      <c r="T95" s="17"/>
      <c r="U95" s="17"/>
      <c r="V95" s="17"/>
      <c r="W95" s="17"/>
      <c r="X95" s="17"/>
      <c r="Y95" s="17"/>
      <c r="Z95" s="7"/>
      <c r="AA95" s="7"/>
    </row>
    <row r="96" spans="1:130" ht="16.149999999999999" customHeight="1" x14ac:dyDescent="0.25">
      <c r="A96" s="1245" t="s">
        <v>108</v>
      </c>
      <c r="B96" s="1245"/>
      <c r="C96" s="270">
        <f>SUM(D96+E96)</f>
        <v>0</v>
      </c>
      <c r="D96" s="271">
        <f>+H96+J96+L96+N96+P96</f>
        <v>0</v>
      </c>
      <c r="E96" s="97">
        <f>+I96+K96+M96+O96+Q96</f>
        <v>0</v>
      </c>
      <c r="F96" s="272"/>
      <c r="G96" s="273"/>
      <c r="H96" s="119"/>
      <c r="I96" s="120"/>
      <c r="J96" s="119"/>
      <c r="K96" s="120"/>
      <c r="L96" s="119"/>
      <c r="M96" s="120"/>
      <c r="N96" s="119"/>
      <c r="O96" s="120"/>
      <c r="P96" s="121"/>
      <c r="Q96" s="120"/>
      <c r="R96" s="274"/>
      <c r="S96" s="17"/>
      <c r="T96" s="17"/>
      <c r="U96" s="17"/>
      <c r="V96" s="17"/>
      <c r="W96" s="17"/>
      <c r="X96" s="17"/>
      <c r="Y96" s="17"/>
      <c r="Z96" s="7"/>
      <c r="AA96" s="7"/>
    </row>
    <row r="97" spans="1:130" ht="16.149999999999999" customHeight="1" x14ac:dyDescent="0.25">
      <c r="A97" s="1246" t="s">
        <v>109</v>
      </c>
      <c r="B97" s="1246"/>
      <c r="C97" s="275">
        <f>SUM(D97+E97)</f>
        <v>0</v>
      </c>
      <c r="D97" s="276">
        <f>SUM(J97+L97+N97+P97)</f>
        <v>0</v>
      </c>
      <c r="E97" s="112">
        <f>SUM(K97+M97+O97+Q97)</f>
        <v>0</v>
      </c>
      <c r="F97" s="277"/>
      <c r="G97" s="278"/>
      <c r="H97" s="277"/>
      <c r="I97" s="279"/>
      <c r="J97" s="104"/>
      <c r="K97" s="105"/>
      <c r="L97" s="104"/>
      <c r="M97" s="105"/>
      <c r="N97" s="104"/>
      <c r="O97" s="105"/>
      <c r="P97" s="106"/>
      <c r="Q97" s="105"/>
      <c r="R97" s="274"/>
      <c r="S97" s="17"/>
      <c r="T97" s="17"/>
      <c r="U97" s="17"/>
      <c r="V97" s="17"/>
      <c r="W97" s="17"/>
      <c r="X97" s="17"/>
      <c r="Y97" s="17"/>
      <c r="Z97" s="7"/>
      <c r="AA97" s="7"/>
    </row>
    <row r="98" spans="1:130" ht="16.149999999999999" customHeight="1" x14ac:dyDescent="0.25">
      <c r="A98" s="1246" t="s">
        <v>110</v>
      </c>
      <c r="B98" s="1246"/>
      <c r="C98" s="275">
        <f t="shared" ref="C98:C103" si="10">SUM(D98+E98)</f>
        <v>0</v>
      </c>
      <c r="D98" s="276">
        <f>+J98+L98+N98+P98</f>
        <v>0</v>
      </c>
      <c r="E98" s="112">
        <f>+K98+M98+O98+Q98</f>
        <v>0</v>
      </c>
      <c r="F98" s="280"/>
      <c r="G98" s="281"/>
      <c r="H98" s="280"/>
      <c r="I98" s="282"/>
      <c r="J98" s="134"/>
      <c r="K98" s="135"/>
      <c r="L98" s="134"/>
      <c r="M98" s="135"/>
      <c r="N98" s="134"/>
      <c r="O98" s="135"/>
      <c r="P98" s="136"/>
      <c r="Q98" s="135"/>
      <c r="R98" s="274"/>
      <c r="S98" s="17"/>
      <c r="T98" s="17"/>
      <c r="U98" s="17"/>
      <c r="V98" s="17"/>
      <c r="W98" s="17"/>
      <c r="X98" s="17"/>
      <c r="Y98" s="17"/>
      <c r="Z98" s="7"/>
      <c r="AA98" s="7"/>
    </row>
    <row r="99" spans="1:130" ht="16.149999999999999" customHeight="1" x14ac:dyDescent="0.25">
      <c r="A99" s="1246" t="s">
        <v>111</v>
      </c>
      <c r="B99" s="1246"/>
      <c r="C99" s="275">
        <f>SUM(D99+E99)</f>
        <v>0</v>
      </c>
      <c r="D99" s="276">
        <f>+F99+H99</f>
        <v>0</v>
      </c>
      <c r="E99" s="112">
        <f>+G99+I99</f>
        <v>0</v>
      </c>
      <c r="F99" s="104"/>
      <c r="G99" s="283"/>
      <c r="H99" s="104"/>
      <c r="I99" s="105"/>
      <c r="J99" s="277"/>
      <c r="K99" s="279"/>
      <c r="L99" s="277"/>
      <c r="M99" s="279"/>
      <c r="N99" s="277"/>
      <c r="O99" s="279"/>
      <c r="P99" s="284"/>
      <c r="Q99" s="279"/>
      <c r="R99" s="274"/>
      <c r="S99" s="17"/>
      <c r="T99" s="17"/>
      <c r="U99" s="17"/>
      <c r="V99" s="17"/>
      <c r="W99" s="17"/>
      <c r="X99" s="17"/>
      <c r="Y99" s="17"/>
      <c r="Z99" s="7"/>
      <c r="AA99" s="7"/>
    </row>
    <row r="100" spans="1:130" ht="16.149999999999999" customHeight="1" x14ac:dyDescent="0.25">
      <c r="A100" s="1531" t="s">
        <v>112</v>
      </c>
      <c r="B100" s="1531"/>
      <c r="C100" s="285">
        <f>SUM(D100:E100)</f>
        <v>0</v>
      </c>
      <c r="D100" s="286">
        <f>SUM(H100+J100+L100+N100+P100)</f>
        <v>0</v>
      </c>
      <c r="E100" s="287">
        <f>SUM(I100+K100+M100+O100+Q100)</f>
        <v>0</v>
      </c>
      <c r="F100" s="804"/>
      <c r="G100" s="805"/>
      <c r="H100" s="288"/>
      <c r="I100" s="290"/>
      <c r="J100" s="288"/>
      <c r="K100" s="290"/>
      <c r="L100" s="288"/>
      <c r="M100" s="290"/>
      <c r="N100" s="288"/>
      <c r="O100" s="290"/>
      <c r="P100" s="288"/>
      <c r="Q100" s="290"/>
      <c r="R100" s="274"/>
      <c r="S100" s="17"/>
      <c r="T100" s="17"/>
      <c r="U100" s="17"/>
      <c r="V100" s="17"/>
      <c r="W100" s="17"/>
      <c r="X100" s="17"/>
      <c r="Y100" s="17"/>
      <c r="Z100" s="7"/>
      <c r="AA100" s="7"/>
    </row>
    <row r="101" spans="1:130" ht="16.149999999999999" customHeight="1" x14ac:dyDescent="0.25">
      <c r="A101" s="1572" t="s">
        <v>113</v>
      </c>
      <c r="B101" s="899" t="s">
        <v>114</v>
      </c>
      <c r="C101" s="872">
        <f t="shared" si="10"/>
        <v>0</v>
      </c>
      <c r="D101" s="900">
        <f t="shared" ref="D101:E103" si="11">SUM(F101+H101+J101+L101+N101+P101)</f>
        <v>0</v>
      </c>
      <c r="E101" s="97">
        <f t="shared" si="11"/>
        <v>0</v>
      </c>
      <c r="F101" s="119"/>
      <c r="G101" s="292"/>
      <c r="H101" s="119"/>
      <c r="I101" s="123"/>
      <c r="J101" s="119"/>
      <c r="K101" s="120"/>
      <c r="L101" s="119"/>
      <c r="M101" s="120"/>
      <c r="N101" s="119"/>
      <c r="O101" s="123"/>
      <c r="P101" s="119"/>
      <c r="Q101" s="123"/>
      <c r="R101" s="274"/>
      <c r="S101" s="17"/>
      <c r="T101" s="17"/>
      <c r="U101" s="17"/>
      <c r="V101" s="17"/>
      <c r="W101" s="17"/>
      <c r="X101" s="17"/>
      <c r="Y101" s="17"/>
      <c r="Z101" s="7"/>
      <c r="AA101" s="7"/>
    </row>
    <row r="102" spans="1:130" ht="22.5" customHeight="1" x14ac:dyDescent="0.25">
      <c r="A102" s="1198"/>
      <c r="B102" s="293" t="s">
        <v>115</v>
      </c>
      <c r="C102" s="131">
        <f t="shared" si="10"/>
        <v>0</v>
      </c>
      <c r="D102" s="132">
        <f t="shared" si="11"/>
        <v>0</v>
      </c>
      <c r="E102" s="294">
        <f t="shared" si="11"/>
        <v>0</v>
      </c>
      <c r="F102" s="134"/>
      <c r="G102" s="295"/>
      <c r="H102" s="134"/>
      <c r="I102" s="138"/>
      <c r="J102" s="134"/>
      <c r="K102" s="135"/>
      <c r="L102" s="134"/>
      <c r="M102" s="135"/>
      <c r="N102" s="134"/>
      <c r="O102" s="138"/>
      <c r="P102" s="134"/>
      <c r="Q102" s="138"/>
      <c r="R102" s="274"/>
      <c r="S102" s="17"/>
      <c r="T102" s="17"/>
      <c r="U102" s="17"/>
      <c r="V102" s="17"/>
      <c r="W102" s="17"/>
      <c r="X102" s="17"/>
      <c r="Y102" s="17"/>
      <c r="Z102" s="7"/>
      <c r="AA102" s="7"/>
    </row>
    <row r="103" spans="1:130" ht="25.15" customHeight="1" x14ac:dyDescent="0.25">
      <c r="A103" s="1199"/>
      <c r="B103" s="160" t="s">
        <v>116</v>
      </c>
      <c r="C103" s="54">
        <f t="shared" si="10"/>
        <v>0</v>
      </c>
      <c r="D103" s="114">
        <f t="shared" si="11"/>
        <v>0</v>
      </c>
      <c r="E103" s="201">
        <f t="shared" si="11"/>
        <v>0</v>
      </c>
      <c r="F103" s="58"/>
      <c r="G103" s="296"/>
      <c r="H103" s="58"/>
      <c r="I103" s="117"/>
      <c r="J103" s="58"/>
      <c r="K103" s="59"/>
      <c r="L103" s="58"/>
      <c r="M103" s="59"/>
      <c r="N103" s="58"/>
      <c r="O103" s="117"/>
      <c r="P103" s="58"/>
      <c r="Q103" s="117"/>
      <c r="R103" s="274"/>
      <c r="S103" s="17"/>
      <c r="T103" s="17"/>
      <c r="U103" s="17"/>
      <c r="V103" s="17"/>
      <c r="W103" s="17"/>
      <c r="X103" s="17"/>
      <c r="Y103" s="17"/>
      <c r="Z103" s="7"/>
      <c r="AA103" s="7"/>
    </row>
    <row r="104" spans="1:130" ht="31.15" customHeight="1" x14ac:dyDescent="0.25">
      <c r="A104" s="901" t="s">
        <v>117</v>
      </c>
      <c r="B104" s="901"/>
      <c r="C104" s="901"/>
      <c r="D104" s="901"/>
      <c r="E104" s="901"/>
      <c r="F104" s="902"/>
      <c r="G104" s="902"/>
      <c r="H104" s="902"/>
      <c r="I104" s="903"/>
      <c r="J104" s="904"/>
      <c r="K104" s="904"/>
      <c r="L104" s="905"/>
      <c r="M104" s="906"/>
      <c r="N104" s="907"/>
      <c r="O104" s="902"/>
      <c r="P104" s="907"/>
      <c r="Q104" s="908"/>
      <c r="R104" s="304"/>
      <c r="S104" s="304"/>
      <c r="T104" s="305"/>
      <c r="U104" s="305"/>
      <c r="V104" s="305"/>
      <c r="W104" s="306"/>
      <c r="X104" s="305"/>
      <c r="Y104" s="306"/>
      <c r="Z104" s="307"/>
      <c r="AA104" s="30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</row>
    <row r="105" spans="1:130" ht="16.149999999999999" customHeight="1" x14ac:dyDescent="0.25">
      <c r="A105" s="1198" t="s">
        <v>25</v>
      </c>
      <c r="B105" s="1198" t="s">
        <v>26</v>
      </c>
      <c r="C105" s="1201" t="s">
        <v>27</v>
      </c>
      <c r="D105" s="1229"/>
      <c r="E105" s="1205"/>
      <c r="F105" s="1262" t="s">
        <v>28</v>
      </c>
      <c r="G105" s="1262"/>
      <c r="H105" s="1262"/>
      <c r="I105" s="1262"/>
      <c r="J105" s="1262"/>
      <c r="K105" s="1262"/>
      <c r="L105" s="1262"/>
      <c r="M105" s="1262"/>
      <c r="N105" s="1262"/>
      <c r="O105" s="1262"/>
      <c r="P105" s="1262"/>
      <c r="Q105" s="1262"/>
      <c r="R105" s="1262"/>
      <c r="S105" s="1262"/>
      <c r="T105" s="1263"/>
      <c r="U105" s="1263"/>
      <c r="V105" s="1262"/>
      <c r="W105" s="1262"/>
      <c r="X105" s="1262"/>
      <c r="Y105" s="1262"/>
      <c r="Z105" s="1262"/>
      <c r="AA105" s="1226"/>
    </row>
    <row r="106" spans="1:130" ht="16.149999999999999" customHeight="1" x14ac:dyDescent="0.25">
      <c r="A106" s="1198"/>
      <c r="B106" s="1198"/>
      <c r="C106" s="1190"/>
      <c r="D106" s="1191"/>
      <c r="E106" s="1185"/>
      <c r="F106" s="1585" t="s">
        <v>118</v>
      </c>
      <c r="G106" s="1570"/>
      <c r="H106" s="1569" t="s">
        <v>119</v>
      </c>
      <c r="I106" s="1570"/>
      <c r="J106" s="1569" t="s">
        <v>120</v>
      </c>
      <c r="K106" s="1570"/>
      <c r="L106" s="1585" t="s">
        <v>121</v>
      </c>
      <c r="M106" s="1570"/>
      <c r="N106" s="1569" t="s">
        <v>122</v>
      </c>
      <c r="O106" s="1570"/>
      <c r="P106" s="1569" t="s">
        <v>123</v>
      </c>
      <c r="Q106" s="1570"/>
      <c r="R106" s="1569" t="s">
        <v>124</v>
      </c>
      <c r="S106" s="1570"/>
      <c r="T106" s="1569" t="s">
        <v>125</v>
      </c>
      <c r="U106" s="1570"/>
      <c r="V106" s="1569" t="s">
        <v>126</v>
      </c>
      <c r="W106" s="1570"/>
      <c r="X106" s="1569" t="s">
        <v>127</v>
      </c>
      <c r="Y106" s="1570"/>
      <c r="Z106" s="1594" t="s">
        <v>128</v>
      </c>
      <c r="AA106" s="1595"/>
    </row>
    <row r="107" spans="1:130" ht="16.149999999999999" customHeight="1" x14ac:dyDescent="0.25">
      <c r="A107" s="1199"/>
      <c r="B107" s="1199"/>
      <c r="C107" s="30" t="s">
        <v>17</v>
      </c>
      <c r="D107" s="83" t="s">
        <v>18</v>
      </c>
      <c r="E107" s="729" t="s">
        <v>19</v>
      </c>
      <c r="F107" s="858" t="s">
        <v>18</v>
      </c>
      <c r="G107" s="730" t="s">
        <v>19</v>
      </c>
      <c r="H107" s="30" t="s">
        <v>18</v>
      </c>
      <c r="I107" s="730" t="s">
        <v>19</v>
      </c>
      <c r="J107" s="30" t="s">
        <v>18</v>
      </c>
      <c r="K107" s="730" t="s">
        <v>19</v>
      </c>
      <c r="L107" s="858" t="s">
        <v>18</v>
      </c>
      <c r="M107" s="730" t="s">
        <v>19</v>
      </c>
      <c r="N107" s="30" t="s">
        <v>18</v>
      </c>
      <c r="O107" s="730" t="s">
        <v>19</v>
      </c>
      <c r="P107" s="30" t="s">
        <v>18</v>
      </c>
      <c r="Q107" s="730" t="s">
        <v>19</v>
      </c>
      <c r="R107" s="30" t="s">
        <v>18</v>
      </c>
      <c r="S107" s="740" t="s">
        <v>19</v>
      </c>
      <c r="T107" s="30" t="s">
        <v>18</v>
      </c>
      <c r="U107" s="730" t="s">
        <v>19</v>
      </c>
      <c r="V107" s="30" t="s">
        <v>18</v>
      </c>
      <c r="W107" s="730" t="s">
        <v>19</v>
      </c>
      <c r="X107" s="30" t="s">
        <v>18</v>
      </c>
      <c r="Y107" s="730" t="s">
        <v>19</v>
      </c>
      <c r="Z107" s="909" t="s">
        <v>18</v>
      </c>
      <c r="AA107" s="310" t="s">
        <v>19</v>
      </c>
      <c r="AB107" s="311"/>
    </row>
    <row r="108" spans="1:130" ht="16.149999999999999" customHeight="1" x14ac:dyDescent="0.25">
      <c r="A108" s="1254" t="s">
        <v>129</v>
      </c>
      <c r="B108" s="94" t="s">
        <v>130</v>
      </c>
      <c r="C108" s="253">
        <f t="shared" ref="C108:C137" si="12">SUM(D108+E108)</f>
        <v>0</v>
      </c>
      <c r="D108" s="312">
        <f t="shared" ref="D108:D137" si="13">SUM(F108+H108+J108+L108+N108+P108+R108+T108+V108+X108+Z108)</f>
        <v>0</v>
      </c>
      <c r="E108" s="313">
        <f t="shared" ref="E108:E137" si="14">SUM(G108+I108+K108+M108+O108+Q108+S108+U108+W108+Y108+AA108)</f>
        <v>0</v>
      </c>
      <c r="F108" s="314"/>
      <c r="G108" s="123"/>
      <c r="H108" s="119"/>
      <c r="I108" s="120"/>
      <c r="J108" s="119"/>
      <c r="K108" s="120"/>
      <c r="L108" s="292"/>
      <c r="M108" s="120"/>
      <c r="N108" s="119"/>
      <c r="O108" s="120"/>
      <c r="P108" s="119"/>
      <c r="Q108" s="120"/>
      <c r="R108" s="119"/>
      <c r="S108" s="120"/>
      <c r="T108" s="119"/>
      <c r="U108" s="120"/>
      <c r="V108" s="121"/>
      <c r="W108" s="120"/>
      <c r="X108" s="121"/>
      <c r="Y108" s="120"/>
      <c r="Z108" s="315"/>
      <c r="AA108" s="316"/>
    </row>
    <row r="109" spans="1:130" ht="16.149999999999999" customHeight="1" x14ac:dyDescent="0.25">
      <c r="A109" s="1255"/>
      <c r="B109" s="738" t="s">
        <v>131</v>
      </c>
      <c r="C109" s="256">
        <f t="shared" si="12"/>
        <v>0</v>
      </c>
      <c r="D109" s="317">
        <f t="shared" si="13"/>
        <v>0</v>
      </c>
      <c r="E109" s="318">
        <f t="shared" si="14"/>
        <v>0</v>
      </c>
      <c r="F109" s="187"/>
      <c r="G109" s="108"/>
      <c r="H109" s="104"/>
      <c r="I109" s="105"/>
      <c r="J109" s="104"/>
      <c r="K109" s="105"/>
      <c r="L109" s="283"/>
      <c r="M109" s="105"/>
      <c r="N109" s="104"/>
      <c r="O109" s="105"/>
      <c r="P109" s="104"/>
      <c r="Q109" s="105"/>
      <c r="R109" s="104"/>
      <c r="S109" s="105"/>
      <c r="T109" s="104"/>
      <c r="U109" s="105"/>
      <c r="V109" s="106"/>
      <c r="W109" s="105"/>
      <c r="X109" s="106"/>
      <c r="Y109" s="105"/>
      <c r="Z109" s="319"/>
      <c r="AA109" s="320"/>
    </row>
    <row r="110" spans="1:130" ht="16.149999999999999" customHeight="1" x14ac:dyDescent="0.25">
      <c r="A110" s="1255"/>
      <c r="B110" s="739" t="s">
        <v>132</v>
      </c>
      <c r="C110" s="256">
        <f t="shared" si="12"/>
        <v>0</v>
      </c>
      <c r="D110" s="317">
        <f t="shared" si="13"/>
        <v>0</v>
      </c>
      <c r="E110" s="318">
        <f t="shared" si="14"/>
        <v>0</v>
      </c>
      <c r="F110" s="187"/>
      <c r="G110" s="108"/>
      <c r="H110" s="104"/>
      <c r="I110" s="105"/>
      <c r="J110" s="104"/>
      <c r="K110" s="105"/>
      <c r="L110" s="283"/>
      <c r="M110" s="105"/>
      <c r="N110" s="104"/>
      <c r="O110" s="105"/>
      <c r="P110" s="104"/>
      <c r="Q110" s="105"/>
      <c r="R110" s="104"/>
      <c r="S110" s="105"/>
      <c r="T110" s="104"/>
      <c r="U110" s="105"/>
      <c r="V110" s="106"/>
      <c r="W110" s="105"/>
      <c r="X110" s="106"/>
      <c r="Y110" s="105"/>
      <c r="Z110" s="319"/>
      <c r="AA110" s="320"/>
    </row>
    <row r="111" spans="1:130" ht="16.149999999999999" customHeight="1" x14ac:dyDescent="0.25">
      <c r="A111" s="1256"/>
      <c r="B111" s="739" t="s">
        <v>133</v>
      </c>
      <c r="C111" s="321">
        <f t="shared" si="12"/>
        <v>0</v>
      </c>
      <c r="D111" s="322">
        <f t="shared" si="13"/>
        <v>0</v>
      </c>
      <c r="E111" s="323">
        <f t="shared" si="14"/>
        <v>0</v>
      </c>
      <c r="F111" s="187"/>
      <c r="G111" s="108"/>
      <c r="H111" s="104"/>
      <c r="I111" s="105"/>
      <c r="J111" s="104"/>
      <c r="K111" s="105"/>
      <c r="L111" s="283"/>
      <c r="M111" s="105"/>
      <c r="N111" s="104"/>
      <c r="O111" s="105"/>
      <c r="P111" s="104"/>
      <c r="Q111" s="105"/>
      <c r="R111" s="104"/>
      <c r="S111" s="105"/>
      <c r="T111" s="104"/>
      <c r="U111" s="105"/>
      <c r="V111" s="106"/>
      <c r="W111" s="105"/>
      <c r="X111" s="106"/>
      <c r="Y111" s="105"/>
      <c r="Z111" s="319"/>
      <c r="AA111" s="320"/>
    </row>
    <row r="112" spans="1:130" ht="16.149999999999999" customHeight="1" x14ac:dyDescent="0.25">
      <c r="A112" s="1257"/>
      <c r="B112" s="113" t="s">
        <v>134</v>
      </c>
      <c r="C112" s="261">
        <f t="shared" si="12"/>
        <v>0</v>
      </c>
      <c r="D112" s="324">
        <f t="shared" si="13"/>
        <v>0</v>
      </c>
      <c r="E112" s="325">
        <f t="shared" si="14"/>
        <v>0</v>
      </c>
      <c r="F112" s="326"/>
      <c r="G112" s="117"/>
      <c r="H112" s="58"/>
      <c r="I112" s="59"/>
      <c r="J112" s="58"/>
      <c r="K112" s="59"/>
      <c r="L112" s="296"/>
      <c r="M112" s="59"/>
      <c r="N112" s="58"/>
      <c r="O112" s="59"/>
      <c r="P112" s="58"/>
      <c r="Q112" s="59"/>
      <c r="R112" s="58"/>
      <c r="S112" s="59"/>
      <c r="T112" s="58"/>
      <c r="U112" s="59"/>
      <c r="V112" s="115"/>
      <c r="W112" s="59"/>
      <c r="X112" s="115"/>
      <c r="Y112" s="59"/>
      <c r="Z112" s="327"/>
      <c r="AA112" s="205"/>
    </row>
    <row r="113" spans="1:27" ht="16.149999999999999" customHeight="1" x14ac:dyDescent="0.25">
      <c r="A113" s="1254" t="s">
        <v>135</v>
      </c>
      <c r="B113" s="94" t="s">
        <v>130</v>
      </c>
      <c r="C113" s="253">
        <f t="shared" si="12"/>
        <v>0</v>
      </c>
      <c r="D113" s="312">
        <f t="shared" si="13"/>
        <v>0</v>
      </c>
      <c r="E113" s="313">
        <f t="shared" si="14"/>
        <v>0</v>
      </c>
      <c r="F113" s="314"/>
      <c r="G113" s="123"/>
      <c r="H113" s="119"/>
      <c r="I113" s="120"/>
      <c r="J113" s="119"/>
      <c r="K113" s="120"/>
      <c r="L113" s="292"/>
      <c r="M113" s="120"/>
      <c r="N113" s="119"/>
      <c r="O113" s="120"/>
      <c r="P113" s="119"/>
      <c r="Q113" s="120"/>
      <c r="R113" s="119"/>
      <c r="S113" s="120"/>
      <c r="T113" s="119"/>
      <c r="U113" s="120"/>
      <c r="V113" s="121"/>
      <c r="W113" s="120"/>
      <c r="X113" s="121"/>
      <c r="Y113" s="120"/>
      <c r="Z113" s="315"/>
      <c r="AA113" s="316"/>
    </row>
    <row r="114" spans="1:27" ht="16.149999999999999" customHeight="1" x14ac:dyDescent="0.25">
      <c r="A114" s="1255"/>
      <c r="B114" s="738" t="s">
        <v>131</v>
      </c>
      <c r="C114" s="256">
        <f t="shared" si="12"/>
        <v>0</v>
      </c>
      <c r="D114" s="317">
        <f t="shared" si="13"/>
        <v>0</v>
      </c>
      <c r="E114" s="318">
        <f t="shared" si="14"/>
        <v>0</v>
      </c>
      <c r="F114" s="187"/>
      <c r="G114" s="108"/>
      <c r="H114" s="104"/>
      <c r="I114" s="105"/>
      <c r="J114" s="104"/>
      <c r="K114" s="105"/>
      <c r="L114" s="283"/>
      <c r="M114" s="105"/>
      <c r="N114" s="104"/>
      <c r="O114" s="105"/>
      <c r="P114" s="104"/>
      <c r="Q114" s="105"/>
      <c r="R114" s="104"/>
      <c r="S114" s="105"/>
      <c r="T114" s="104"/>
      <c r="U114" s="105"/>
      <c r="V114" s="106"/>
      <c r="W114" s="105"/>
      <c r="X114" s="106"/>
      <c r="Y114" s="105"/>
      <c r="Z114" s="319"/>
      <c r="AA114" s="320"/>
    </row>
    <row r="115" spans="1:27" ht="16.149999999999999" customHeight="1" x14ac:dyDescent="0.25">
      <c r="A115" s="1255"/>
      <c r="B115" s="739" t="s">
        <v>132</v>
      </c>
      <c r="C115" s="256">
        <f t="shared" si="12"/>
        <v>0</v>
      </c>
      <c r="D115" s="317">
        <f t="shared" si="13"/>
        <v>0</v>
      </c>
      <c r="E115" s="318">
        <f t="shared" si="14"/>
        <v>0</v>
      </c>
      <c r="F115" s="187"/>
      <c r="G115" s="108"/>
      <c r="H115" s="104"/>
      <c r="I115" s="105"/>
      <c r="J115" s="104"/>
      <c r="K115" s="105"/>
      <c r="L115" s="283"/>
      <c r="M115" s="105"/>
      <c r="N115" s="104"/>
      <c r="O115" s="105"/>
      <c r="P115" s="104"/>
      <c r="Q115" s="105"/>
      <c r="R115" s="104"/>
      <c r="S115" s="105"/>
      <c r="T115" s="104"/>
      <c r="U115" s="105"/>
      <c r="V115" s="106"/>
      <c r="W115" s="105"/>
      <c r="X115" s="106"/>
      <c r="Y115" s="105"/>
      <c r="Z115" s="319"/>
      <c r="AA115" s="320"/>
    </row>
    <row r="116" spans="1:27" ht="16.149999999999999" customHeight="1" x14ac:dyDescent="0.25">
      <c r="A116" s="1256"/>
      <c r="B116" s="739" t="s">
        <v>133</v>
      </c>
      <c r="C116" s="321">
        <f t="shared" si="12"/>
        <v>0</v>
      </c>
      <c r="D116" s="322">
        <f t="shared" si="13"/>
        <v>0</v>
      </c>
      <c r="E116" s="323">
        <f t="shared" si="14"/>
        <v>0</v>
      </c>
      <c r="F116" s="187"/>
      <c r="G116" s="108"/>
      <c r="H116" s="104"/>
      <c r="I116" s="105"/>
      <c r="J116" s="104"/>
      <c r="K116" s="105"/>
      <c r="L116" s="283"/>
      <c r="M116" s="105"/>
      <c r="N116" s="104"/>
      <c r="O116" s="105"/>
      <c r="P116" s="104"/>
      <c r="Q116" s="105"/>
      <c r="R116" s="104"/>
      <c r="S116" s="105"/>
      <c r="T116" s="104"/>
      <c r="U116" s="105"/>
      <c r="V116" s="106"/>
      <c r="W116" s="105"/>
      <c r="X116" s="106"/>
      <c r="Y116" s="105"/>
      <c r="Z116" s="319"/>
      <c r="AA116" s="320"/>
    </row>
    <row r="117" spans="1:27" ht="16.149999999999999" customHeight="1" x14ac:dyDescent="0.25">
      <c r="A117" s="1257"/>
      <c r="B117" s="113" t="s">
        <v>134</v>
      </c>
      <c r="C117" s="261">
        <f t="shared" si="12"/>
        <v>0</v>
      </c>
      <c r="D117" s="324">
        <f t="shared" si="13"/>
        <v>0</v>
      </c>
      <c r="E117" s="325">
        <f t="shared" si="14"/>
        <v>0</v>
      </c>
      <c r="F117" s="326"/>
      <c r="G117" s="117"/>
      <c r="H117" s="58"/>
      <c r="I117" s="59"/>
      <c r="J117" s="58"/>
      <c r="K117" s="59"/>
      <c r="L117" s="296"/>
      <c r="M117" s="59"/>
      <c r="N117" s="58"/>
      <c r="O117" s="59"/>
      <c r="P117" s="58"/>
      <c r="Q117" s="59"/>
      <c r="R117" s="58"/>
      <c r="S117" s="59"/>
      <c r="T117" s="58"/>
      <c r="U117" s="59"/>
      <c r="V117" s="115"/>
      <c r="W117" s="59"/>
      <c r="X117" s="115"/>
      <c r="Y117" s="59"/>
      <c r="Z117" s="327"/>
      <c r="AA117" s="205"/>
    </row>
    <row r="118" spans="1:27" ht="16.149999999999999" customHeight="1" x14ac:dyDescent="0.25">
      <c r="A118" s="1572" t="s">
        <v>136</v>
      </c>
      <c r="B118" s="94" t="s">
        <v>130</v>
      </c>
      <c r="C118" s="253">
        <f t="shared" si="12"/>
        <v>0</v>
      </c>
      <c r="D118" s="312">
        <f t="shared" si="13"/>
        <v>0</v>
      </c>
      <c r="E118" s="313">
        <f t="shared" si="14"/>
        <v>0</v>
      </c>
      <c r="F118" s="314"/>
      <c r="G118" s="123"/>
      <c r="H118" s="119"/>
      <c r="I118" s="120"/>
      <c r="J118" s="119"/>
      <c r="K118" s="120"/>
      <c r="L118" s="292"/>
      <c r="M118" s="120"/>
      <c r="N118" s="119"/>
      <c r="O118" s="120"/>
      <c r="P118" s="119"/>
      <c r="Q118" s="120"/>
      <c r="R118" s="119"/>
      <c r="S118" s="120"/>
      <c r="T118" s="119"/>
      <c r="U118" s="120"/>
      <c r="V118" s="121"/>
      <c r="W118" s="120"/>
      <c r="X118" s="121"/>
      <c r="Y118" s="120"/>
      <c r="Z118" s="315"/>
      <c r="AA118" s="316"/>
    </row>
    <row r="119" spans="1:27" ht="16.149999999999999" customHeight="1" x14ac:dyDescent="0.25">
      <c r="A119" s="1198"/>
      <c r="B119" s="738" t="s">
        <v>131</v>
      </c>
      <c r="C119" s="256">
        <f t="shared" si="12"/>
        <v>0</v>
      </c>
      <c r="D119" s="317">
        <f t="shared" si="13"/>
        <v>0</v>
      </c>
      <c r="E119" s="318">
        <f t="shared" si="14"/>
        <v>0</v>
      </c>
      <c r="F119" s="187"/>
      <c r="G119" s="108"/>
      <c r="H119" s="104"/>
      <c r="I119" s="105"/>
      <c r="J119" s="104"/>
      <c r="K119" s="105"/>
      <c r="L119" s="283"/>
      <c r="M119" s="105"/>
      <c r="N119" s="104"/>
      <c r="O119" s="105"/>
      <c r="P119" s="104"/>
      <c r="Q119" s="105"/>
      <c r="R119" s="104"/>
      <c r="S119" s="105"/>
      <c r="T119" s="104"/>
      <c r="U119" s="105"/>
      <c r="V119" s="106"/>
      <c r="W119" s="105"/>
      <c r="X119" s="106"/>
      <c r="Y119" s="105"/>
      <c r="Z119" s="319"/>
      <c r="AA119" s="320"/>
    </row>
    <row r="120" spans="1:27" ht="16.149999999999999" customHeight="1" x14ac:dyDescent="0.25">
      <c r="A120" s="1198"/>
      <c r="B120" s="739" t="s">
        <v>132</v>
      </c>
      <c r="C120" s="256">
        <f t="shared" si="12"/>
        <v>0</v>
      </c>
      <c r="D120" s="317">
        <f t="shared" si="13"/>
        <v>0</v>
      </c>
      <c r="E120" s="318">
        <f t="shared" si="14"/>
        <v>0</v>
      </c>
      <c r="F120" s="187"/>
      <c r="G120" s="108"/>
      <c r="H120" s="104"/>
      <c r="I120" s="105"/>
      <c r="J120" s="104"/>
      <c r="K120" s="105"/>
      <c r="L120" s="283"/>
      <c r="M120" s="105"/>
      <c r="N120" s="104"/>
      <c r="O120" s="105"/>
      <c r="P120" s="104"/>
      <c r="Q120" s="105"/>
      <c r="R120" s="104"/>
      <c r="S120" s="105"/>
      <c r="T120" s="104"/>
      <c r="U120" s="105"/>
      <c r="V120" s="106"/>
      <c r="W120" s="105"/>
      <c r="X120" s="106"/>
      <c r="Y120" s="105"/>
      <c r="Z120" s="319"/>
      <c r="AA120" s="320"/>
    </row>
    <row r="121" spans="1:27" ht="16.149999999999999" customHeight="1" x14ac:dyDescent="0.25">
      <c r="A121" s="1198"/>
      <c r="B121" s="739" t="s">
        <v>133</v>
      </c>
      <c r="C121" s="321">
        <f t="shared" si="12"/>
        <v>0</v>
      </c>
      <c r="D121" s="322">
        <f t="shared" si="13"/>
        <v>0</v>
      </c>
      <c r="E121" s="323">
        <f t="shared" si="14"/>
        <v>0</v>
      </c>
      <c r="F121" s="187"/>
      <c r="G121" s="108"/>
      <c r="H121" s="104"/>
      <c r="I121" s="105"/>
      <c r="J121" s="104"/>
      <c r="K121" s="105"/>
      <c r="L121" s="283"/>
      <c r="M121" s="105"/>
      <c r="N121" s="104"/>
      <c r="O121" s="105"/>
      <c r="P121" s="104"/>
      <c r="Q121" s="105"/>
      <c r="R121" s="104"/>
      <c r="S121" s="105"/>
      <c r="T121" s="104"/>
      <c r="U121" s="105"/>
      <c r="V121" s="106"/>
      <c r="W121" s="105"/>
      <c r="X121" s="106"/>
      <c r="Y121" s="105"/>
      <c r="Z121" s="319"/>
      <c r="AA121" s="320"/>
    </row>
    <row r="122" spans="1:27" ht="16.149999999999999" customHeight="1" x14ac:dyDescent="0.25">
      <c r="A122" s="1199"/>
      <c r="B122" s="113" t="s">
        <v>134</v>
      </c>
      <c r="C122" s="261">
        <f t="shared" si="12"/>
        <v>0</v>
      </c>
      <c r="D122" s="324">
        <f t="shared" si="13"/>
        <v>0</v>
      </c>
      <c r="E122" s="325">
        <f t="shared" si="14"/>
        <v>0</v>
      </c>
      <c r="F122" s="326"/>
      <c r="G122" s="117"/>
      <c r="H122" s="58"/>
      <c r="I122" s="59"/>
      <c r="J122" s="58"/>
      <c r="K122" s="59"/>
      <c r="L122" s="296"/>
      <c r="M122" s="59"/>
      <c r="N122" s="58"/>
      <c r="O122" s="59"/>
      <c r="P122" s="58"/>
      <c r="Q122" s="59"/>
      <c r="R122" s="58"/>
      <c r="S122" s="59"/>
      <c r="T122" s="58"/>
      <c r="U122" s="59"/>
      <c r="V122" s="115"/>
      <c r="W122" s="59"/>
      <c r="X122" s="115"/>
      <c r="Y122" s="59"/>
      <c r="Z122" s="327"/>
      <c r="AA122" s="205"/>
    </row>
    <row r="123" spans="1:27" ht="16.149999999999999" customHeight="1" x14ac:dyDescent="0.25">
      <c r="A123" s="1254" t="s">
        <v>137</v>
      </c>
      <c r="B123" s="94" t="s">
        <v>130</v>
      </c>
      <c r="C123" s="253">
        <f t="shared" si="12"/>
        <v>0</v>
      </c>
      <c r="D123" s="312">
        <f t="shared" si="13"/>
        <v>0</v>
      </c>
      <c r="E123" s="313">
        <f t="shared" si="14"/>
        <v>0</v>
      </c>
      <c r="F123" s="314"/>
      <c r="G123" s="123"/>
      <c r="H123" s="119"/>
      <c r="I123" s="120"/>
      <c r="J123" s="119"/>
      <c r="K123" s="120"/>
      <c r="L123" s="292"/>
      <c r="M123" s="120"/>
      <c r="N123" s="119"/>
      <c r="O123" s="120"/>
      <c r="P123" s="119"/>
      <c r="Q123" s="120"/>
      <c r="R123" s="119"/>
      <c r="S123" s="120"/>
      <c r="T123" s="119"/>
      <c r="U123" s="120"/>
      <c r="V123" s="121"/>
      <c r="W123" s="120"/>
      <c r="X123" s="121"/>
      <c r="Y123" s="120"/>
      <c r="Z123" s="315"/>
      <c r="AA123" s="316"/>
    </row>
    <row r="124" spans="1:27" ht="16.149999999999999" customHeight="1" x14ac:dyDescent="0.25">
      <c r="A124" s="1255"/>
      <c r="B124" s="738" t="s">
        <v>131</v>
      </c>
      <c r="C124" s="256">
        <f t="shared" si="12"/>
        <v>0</v>
      </c>
      <c r="D124" s="317">
        <f t="shared" si="13"/>
        <v>0</v>
      </c>
      <c r="E124" s="318">
        <f t="shared" si="14"/>
        <v>0</v>
      </c>
      <c r="F124" s="187"/>
      <c r="G124" s="108"/>
      <c r="H124" s="104"/>
      <c r="I124" s="105"/>
      <c r="J124" s="104"/>
      <c r="K124" s="105"/>
      <c r="L124" s="283"/>
      <c r="M124" s="105"/>
      <c r="N124" s="104"/>
      <c r="O124" s="105"/>
      <c r="P124" s="104"/>
      <c r="Q124" s="105"/>
      <c r="R124" s="104"/>
      <c r="S124" s="105"/>
      <c r="T124" s="104"/>
      <c r="U124" s="105"/>
      <c r="V124" s="106"/>
      <c r="W124" s="105"/>
      <c r="X124" s="106"/>
      <c r="Y124" s="105"/>
      <c r="Z124" s="319"/>
      <c r="AA124" s="320"/>
    </row>
    <row r="125" spans="1:27" ht="16.149999999999999" customHeight="1" x14ac:dyDescent="0.25">
      <c r="A125" s="1255"/>
      <c r="B125" s="739" t="s">
        <v>132</v>
      </c>
      <c r="C125" s="256">
        <f t="shared" si="12"/>
        <v>0</v>
      </c>
      <c r="D125" s="317">
        <f t="shared" si="13"/>
        <v>0</v>
      </c>
      <c r="E125" s="318">
        <f t="shared" si="14"/>
        <v>0</v>
      </c>
      <c r="F125" s="187"/>
      <c r="G125" s="108"/>
      <c r="H125" s="104"/>
      <c r="I125" s="105"/>
      <c r="J125" s="104"/>
      <c r="K125" s="105"/>
      <c r="L125" s="283"/>
      <c r="M125" s="105"/>
      <c r="N125" s="104"/>
      <c r="O125" s="105"/>
      <c r="P125" s="104"/>
      <c r="Q125" s="105"/>
      <c r="R125" s="104"/>
      <c r="S125" s="105"/>
      <c r="T125" s="104"/>
      <c r="U125" s="105"/>
      <c r="V125" s="106"/>
      <c r="W125" s="105"/>
      <c r="X125" s="106"/>
      <c r="Y125" s="105"/>
      <c r="Z125" s="319"/>
      <c r="AA125" s="320"/>
    </row>
    <row r="126" spans="1:27" ht="16.149999999999999" customHeight="1" x14ac:dyDescent="0.25">
      <c r="A126" s="1256"/>
      <c r="B126" s="739" t="s">
        <v>133</v>
      </c>
      <c r="C126" s="321">
        <f t="shared" si="12"/>
        <v>0</v>
      </c>
      <c r="D126" s="322">
        <f t="shared" si="13"/>
        <v>0</v>
      </c>
      <c r="E126" s="323">
        <f t="shared" si="14"/>
        <v>0</v>
      </c>
      <c r="F126" s="187"/>
      <c r="G126" s="108"/>
      <c r="H126" s="104"/>
      <c r="I126" s="105"/>
      <c r="J126" s="104"/>
      <c r="K126" s="105"/>
      <c r="L126" s="283"/>
      <c r="M126" s="105"/>
      <c r="N126" s="104"/>
      <c r="O126" s="105"/>
      <c r="P126" s="104"/>
      <c r="Q126" s="105"/>
      <c r="R126" s="104"/>
      <c r="S126" s="105"/>
      <c r="T126" s="104"/>
      <c r="U126" s="105"/>
      <c r="V126" s="106"/>
      <c r="W126" s="105"/>
      <c r="X126" s="106"/>
      <c r="Y126" s="105"/>
      <c r="Z126" s="319"/>
      <c r="AA126" s="320"/>
    </row>
    <row r="127" spans="1:27" ht="16.149999999999999" customHeight="1" x14ac:dyDescent="0.25">
      <c r="A127" s="1257"/>
      <c r="B127" s="113" t="s">
        <v>134</v>
      </c>
      <c r="C127" s="261">
        <f t="shared" si="12"/>
        <v>0</v>
      </c>
      <c r="D127" s="324">
        <f t="shared" si="13"/>
        <v>0</v>
      </c>
      <c r="E127" s="325">
        <f t="shared" si="14"/>
        <v>0</v>
      </c>
      <c r="F127" s="326"/>
      <c r="G127" s="117"/>
      <c r="H127" s="58"/>
      <c r="I127" s="59"/>
      <c r="J127" s="58"/>
      <c r="K127" s="59"/>
      <c r="L127" s="296"/>
      <c r="M127" s="59"/>
      <c r="N127" s="58"/>
      <c r="O127" s="59"/>
      <c r="P127" s="58"/>
      <c r="Q127" s="59"/>
      <c r="R127" s="58"/>
      <c r="S127" s="59"/>
      <c r="T127" s="58"/>
      <c r="U127" s="59"/>
      <c r="V127" s="115"/>
      <c r="W127" s="59"/>
      <c r="X127" s="115"/>
      <c r="Y127" s="59"/>
      <c r="Z127" s="327"/>
      <c r="AA127" s="205"/>
    </row>
    <row r="128" spans="1:27" ht="16.149999999999999" customHeight="1" x14ac:dyDescent="0.25">
      <c r="A128" s="1254" t="s">
        <v>138</v>
      </c>
      <c r="B128" s="94" t="s">
        <v>130</v>
      </c>
      <c r="C128" s="253">
        <f t="shared" si="12"/>
        <v>0</v>
      </c>
      <c r="D128" s="312">
        <f t="shared" si="13"/>
        <v>0</v>
      </c>
      <c r="E128" s="313">
        <f t="shared" si="14"/>
        <v>0</v>
      </c>
      <c r="F128" s="314"/>
      <c r="G128" s="123"/>
      <c r="H128" s="119"/>
      <c r="I128" s="120"/>
      <c r="J128" s="119"/>
      <c r="K128" s="120"/>
      <c r="L128" s="292"/>
      <c r="M128" s="120"/>
      <c r="N128" s="119"/>
      <c r="O128" s="120"/>
      <c r="P128" s="119"/>
      <c r="Q128" s="120"/>
      <c r="R128" s="119"/>
      <c r="S128" s="120"/>
      <c r="T128" s="119"/>
      <c r="U128" s="120"/>
      <c r="V128" s="121"/>
      <c r="W128" s="120"/>
      <c r="X128" s="121"/>
      <c r="Y128" s="120"/>
      <c r="Z128" s="315"/>
      <c r="AA128" s="316"/>
    </row>
    <row r="129" spans="1:27" ht="16.149999999999999" customHeight="1" x14ac:dyDescent="0.25">
      <c r="A129" s="1255"/>
      <c r="B129" s="738" t="s">
        <v>131</v>
      </c>
      <c r="C129" s="256">
        <f t="shared" si="12"/>
        <v>0</v>
      </c>
      <c r="D129" s="317">
        <f t="shared" si="13"/>
        <v>0</v>
      </c>
      <c r="E129" s="318">
        <f t="shared" si="14"/>
        <v>0</v>
      </c>
      <c r="F129" s="187"/>
      <c r="G129" s="108"/>
      <c r="H129" s="104"/>
      <c r="I129" s="105"/>
      <c r="J129" s="104"/>
      <c r="K129" s="105"/>
      <c r="L129" s="283"/>
      <c r="M129" s="105"/>
      <c r="N129" s="104"/>
      <c r="O129" s="105"/>
      <c r="P129" s="104"/>
      <c r="Q129" s="105"/>
      <c r="R129" s="104"/>
      <c r="S129" s="105"/>
      <c r="T129" s="104"/>
      <c r="U129" s="105"/>
      <c r="V129" s="106"/>
      <c r="W129" s="105"/>
      <c r="X129" s="106"/>
      <c r="Y129" s="105"/>
      <c r="Z129" s="319"/>
      <c r="AA129" s="320"/>
    </row>
    <row r="130" spans="1:27" ht="16.149999999999999" customHeight="1" x14ac:dyDescent="0.25">
      <c r="A130" s="1255"/>
      <c r="B130" s="739" t="s">
        <v>132</v>
      </c>
      <c r="C130" s="256">
        <f t="shared" si="12"/>
        <v>0</v>
      </c>
      <c r="D130" s="317">
        <f t="shared" si="13"/>
        <v>0</v>
      </c>
      <c r="E130" s="318">
        <f t="shared" si="14"/>
        <v>0</v>
      </c>
      <c r="F130" s="187"/>
      <c r="G130" s="108"/>
      <c r="H130" s="104"/>
      <c r="I130" s="105"/>
      <c r="J130" s="104"/>
      <c r="K130" s="105"/>
      <c r="L130" s="283"/>
      <c r="M130" s="105"/>
      <c r="N130" s="104"/>
      <c r="O130" s="105"/>
      <c r="P130" s="104"/>
      <c r="Q130" s="105"/>
      <c r="R130" s="104"/>
      <c r="S130" s="105"/>
      <c r="T130" s="104"/>
      <c r="U130" s="105"/>
      <c r="V130" s="106"/>
      <c r="W130" s="105"/>
      <c r="X130" s="106"/>
      <c r="Y130" s="105"/>
      <c r="Z130" s="319"/>
      <c r="AA130" s="320"/>
    </row>
    <row r="131" spans="1:27" ht="16.149999999999999" customHeight="1" x14ac:dyDescent="0.25">
      <c r="A131" s="1256"/>
      <c r="B131" s="739" t="s">
        <v>133</v>
      </c>
      <c r="C131" s="321">
        <f t="shared" si="12"/>
        <v>0</v>
      </c>
      <c r="D131" s="322">
        <f t="shared" si="13"/>
        <v>0</v>
      </c>
      <c r="E131" s="323">
        <f t="shared" si="14"/>
        <v>0</v>
      </c>
      <c r="F131" s="187"/>
      <c r="G131" s="108"/>
      <c r="H131" s="104"/>
      <c r="I131" s="105"/>
      <c r="J131" s="104"/>
      <c r="K131" s="105"/>
      <c r="L131" s="283"/>
      <c r="M131" s="105"/>
      <c r="N131" s="104"/>
      <c r="O131" s="105"/>
      <c r="P131" s="104"/>
      <c r="Q131" s="105"/>
      <c r="R131" s="104"/>
      <c r="S131" s="105"/>
      <c r="T131" s="104"/>
      <c r="U131" s="105"/>
      <c r="V131" s="106"/>
      <c r="W131" s="105"/>
      <c r="X131" s="106"/>
      <c r="Y131" s="105"/>
      <c r="Z131" s="319"/>
      <c r="AA131" s="320"/>
    </row>
    <row r="132" spans="1:27" ht="16.149999999999999" customHeight="1" x14ac:dyDescent="0.25">
      <c r="A132" s="1257"/>
      <c r="B132" s="113" t="s">
        <v>134</v>
      </c>
      <c r="C132" s="261">
        <f t="shared" si="12"/>
        <v>0</v>
      </c>
      <c r="D132" s="324">
        <f t="shared" si="13"/>
        <v>0</v>
      </c>
      <c r="E132" s="325">
        <f t="shared" si="14"/>
        <v>0</v>
      </c>
      <c r="F132" s="326"/>
      <c r="G132" s="117"/>
      <c r="H132" s="58"/>
      <c r="I132" s="59"/>
      <c r="J132" s="58"/>
      <c r="K132" s="59"/>
      <c r="L132" s="296"/>
      <c r="M132" s="59"/>
      <c r="N132" s="58"/>
      <c r="O132" s="59"/>
      <c r="P132" s="58"/>
      <c r="Q132" s="59"/>
      <c r="R132" s="58"/>
      <c r="S132" s="59"/>
      <c r="T132" s="58"/>
      <c r="U132" s="59"/>
      <c r="V132" s="115"/>
      <c r="W132" s="59"/>
      <c r="X132" s="115"/>
      <c r="Y132" s="59"/>
      <c r="Z132" s="327"/>
      <c r="AA132" s="205"/>
    </row>
    <row r="133" spans="1:27" ht="16.149999999999999" customHeight="1" x14ac:dyDescent="0.25">
      <c r="A133" s="1572" t="s">
        <v>139</v>
      </c>
      <c r="B133" s="94" t="s">
        <v>130</v>
      </c>
      <c r="C133" s="253">
        <f t="shared" si="12"/>
        <v>0</v>
      </c>
      <c r="D133" s="312">
        <f t="shared" si="13"/>
        <v>0</v>
      </c>
      <c r="E133" s="313">
        <f t="shared" si="14"/>
        <v>0</v>
      </c>
      <c r="F133" s="314"/>
      <c r="G133" s="123"/>
      <c r="H133" s="119"/>
      <c r="I133" s="120"/>
      <c r="J133" s="119"/>
      <c r="K133" s="120"/>
      <c r="L133" s="292"/>
      <c r="M133" s="120"/>
      <c r="N133" s="119"/>
      <c r="O133" s="120"/>
      <c r="P133" s="119"/>
      <c r="Q133" s="120"/>
      <c r="R133" s="119"/>
      <c r="S133" s="120"/>
      <c r="T133" s="119"/>
      <c r="U133" s="120"/>
      <c r="V133" s="121"/>
      <c r="W133" s="120"/>
      <c r="X133" s="121"/>
      <c r="Y133" s="120"/>
      <c r="Z133" s="315"/>
      <c r="AA133" s="316"/>
    </row>
    <row r="134" spans="1:27" ht="16.149999999999999" customHeight="1" x14ac:dyDescent="0.25">
      <c r="A134" s="1198"/>
      <c r="B134" s="738" t="s">
        <v>131</v>
      </c>
      <c r="C134" s="256">
        <f t="shared" si="12"/>
        <v>0</v>
      </c>
      <c r="D134" s="317">
        <f t="shared" si="13"/>
        <v>0</v>
      </c>
      <c r="E134" s="318">
        <f t="shared" si="14"/>
        <v>0</v>
      </c>
      <c r="F134" s="187"/>
      <c r="G134" s="108"/>
      <c r="H134" s="104"/>
      <c r="I134" s="105"/>
      <c r="J134" s="104"/>
      <c r="K134" s="105"/>
      <c r="L134" s="283"/>
      <c r="M134" s="105"/>
      <c r="N134" s="104"/>
      <c r="O134" s="105"/>
      <c r="P134" s="104"/>
      <c r="Q134" s="105"/>
      <c r="R134" s="104"/>
      <c r="S134" s="105"/>
      <c r="T134" s="104"/>
      <c r="U134" s="105"/>
      <c r="V134" s="106"/>
      <c r="W134" s="105"/>
      <c r="X134" s="106"/>
      <c r="Y134" s="105"/>
      <c r="Z134" s="319"/>
      <c r="AA134" s="320"/>
    </row>
    <row r="135" spans="1:27" ht="16.149999999999999" customHeight="1" x14ac:dyDescent="0.25">
      <c r="A135" s="1198"/>
      <c r="B135" s="739" t="s">
        <v>132</v>
      </c>
      <c r="C135" s="256">
        <f t="shared" si="12"/>
        <v>0</v>
      </c>
      <c r="D135" s="317">
        <f t="shared" si="13"/>
        <v>0</v>
      </c>
      <c r="E135" s="318">
        <f t="shared" si="14"/>
        <v>0</v>
      </c>
      <c r="F135" s="187"/>
      <c r="G135" s="108"/>
      <c r="H135" s="104"/>
      <c r="I135" s="105"/>
      <c r="J135" s="104"/>
      <c r="K135" s="105"/>
      <c r="L135" s="283"/>
      <c r="M135" s="105"/>
      <c r="N135" s="104"/>
      <c r="O135" s="105"/>
      <c r="P135" s="104"/>
      <c r="Q135" s="105"/>
      <c r="R135" s="104"/>
      <c r="S135" s="105"/>
      <c r="T135" s="104"/>
      <c r="U135" s="105"/>
      <c r="V135" s="106"/>
      <c r="W135" s="105"/>
      <c r="X135" s="106"/>
      <c r="Y135" s="105"/>
      <c r="Z135" s="319"/>
      <c r="AA135" s="320"/>
    </row>
    <row r="136" spans="1:27" ht="16.149999999999999" customHeight="1" x14ac:dyDescent="0.25">
      <c r="A136" s="1198"/>
      <c r="B136" s="739" t="s">
        <v>133</v>
      </c>
      <c r="C136" s="321">
        <f t="shared" si="12"/>
        <v>0</v>
      </c>
      <c r="D136" s="322">
        <f t="shared" si="13"/>
        <v>0</v>
      </c>
      <c r="E136" s="323">
        <f t="shared" si="14"/>
        <v>0</v>
      </c>
      <c r="F136" s="187"/>
      <c r="G136" s="108"/>
      <c r="H136" s="104"/>
      <c r="I136" s="105"/>
      <c r="J136" s="104"/>
      <c r="K136" s="105"/>
      <c r="L136" s="283"/>
      <c r="M136" s="105"/>
      <c r="N136" s="104"/>
      <c r="O136" s="105"/>
      <c r="P136" s="104"/>
      <c r="Q136" s="105"/>
      <c r="R136" s="104"/>
      <c r="S136" s="105"/>
      <c r="T136" s="104"/>
      <c r="U136" s="105"/>
      <c r="V136" s="106"/>
      <c r="W136" s="105"/>
      <c r="X136" s="106"/>
      <c r="Y136" s="105"/>
      <c r="Z136" s="319"/>
      <c r="AA136" s="320"/>
    </row>
    <row r="137" spans="1:27" ht="16.149999999999999" customHeight="1" x14ac:dyDescent="0.25">
      <c r="A137" s="1198"/>
      <c r="B137" s="130" t="s">
        <v>134</v>
      </c>
      <c r="C137" s="258">
        <f t="shared" si="12"/>
        <v>0</v>
      </c>
      <c r="D137" s="328">
        <f t="shared" si="13"/>
        <v>0</v>
      </c>
      <c r="E137" s="329">
        <f t="shared" si="14"/>
        <v>0</v>
      </c>
      <c r="F137" s="330"/>
      <c r="G137" s="138"/>
      <c r="H137" s="134"/>
      <c r="I137" s="135"/>
      <c r="J137" s="134"/>
      <c r="K137" s="135"/>
      <c r="L137" s="295"/>
      <c r="M137" s="135"/>
      <c r="N137" s="134"/>
      <c r="O137" s="135"/>
      <c r="P137" s="134"/>
      <c r="Q137" s="135"/>
      <c r="R137" s="134"/>
      <c r="S137" s="135"/>
      <c r="T137" s="134"/>
      <c r="U137" s="135"/>
      <c r="V137" s="136"/>
      <c r="W137" s="135"/>
      <c r="X137" s="136"/>
      <c r="Y137" s="135"/>
      <c r="Z137" s="331"/>
      <c r="AA137" s="332"/>
    </row>
    <row r="138" spans="1:27" ht="16.149999999999999" customHeight="1" thickBot="1" x14ac:dyDescent="0.3">
      <c r="A138" s="1592" t="s">
        <v>140</v>
      </c>
      <c r="B138" s="1593"/>
      <c r="C138" s="333">
        <f t="shared" ref="C138:AA138" si="15">SUM(C108:C137)</f>
        <v>0</v>
      </c>
      <c r="D138" s="334">
        <f t="shared" si="15"/>
        <v>0</v>
      </c>
      <c r="E138" s="335">
        <f t="shared" si="15"/>
        <v>0</v>
      </c>
      <c r="F138" s="336">
        <f t="shared" si="15"/>
        <v>0</v>
      </c>
      <c r="G138" s="910">
        <f t="shared" si="15"/>
        <v>0</v>
      </c>
      <c r="H138" s="336">
        <f t="shared" si="15"/>
        <v>0</v>
      </c>
      <c r="I138" s="910">
        <f t="shared" si="15"/>
        <v>0</v>
      </c>
      <c r="J138" s="336">
        <f t="shared" si="15"/>
        <v>0</v>
      </c>
      <c r="K138" s="910">
        <f t="shared" si="15"/>
        <v>0</v>
      </c>
      <c r="L138" s="336">
        <f t="shared" si="15"/>
        <v>0</v>
      </c>
      <c r="M138" s="910">
        <f t="shared" si="15"/>
        <v>0</v>
      </c>
      <c r="N138" s="336">
        <f t="shared" si="15"/>
        <v>0</v>
      </c>
      <c r="O138" s="910">
        <f t="shared" si="15"/>
        <v>0</v>
      </c>
      <c r="P138" s="336">
        <f t="shared" si="15"/>
        <v>0</v>
      </c>
      <c r="Q138" s="910">
        <f t="shared" si="15"/>
        <v>0</v>
      </c>
      <c r="R138" s="336">
        <f t="shared" si="15"/>
        <v>0</v>
      </c>
      <c r="S138" s="910">
        <f t="shared" si="15"/>
        <v>0</v>
      </c>
      <c r="T138" s="336">
        <f t="shared" si="15"/>
        <v>0</v>
      </c>
      <c r="U138" s="910">
        <f t="shared" si="15"/>
        <v>0</v>
      </c>
      <c r="V138" s="336">
        <f t="shared" si="15"/>
        <v>0</v>
      </c>
      <c r="W138" s="910">
        <f t="shared" si="15"/>
        <v>0</v>
      </c>
      <c r="X138" s="336">
        <f t="shared" si="15"/>
        <v>0</v>
      </c>
      <c r="Y138" s="910">
        <f t="shared" si="15"/>
        <v>0</v>
      </c>
      <c r="Z138" s="338">
        <f t="shared" si="15"/>
        <v>0</v>
      </c>
      <c r="AA138" s="911">
        <f t="shared" si="15"/>
        <v>0</v>
      </c>
    </row>
    <row r="139" spans="1:27" ht="16.149999999999999" customHeight="1" thickTop="1" x14ac:dyDescent="0.25">
      <c r="A139" s="1200" t="s">
        <v>141</v>
      </c>
      <c r="B139" s="139" t="s">
        <v>130</v>
      </c>
      <c r="C139" s="340">
        <f t="shared" ref="C139:C148" si="16">SUM(D139+E139)</f>
        <v>0</v>
      </c>
      <c r="D139" s="341">
        <f t="shared" ref="D139:E148" si="17">SUM(F139+H139+J139+L139+N139+P139+R139+T139+V139+X139+Z139)</f>
        <v>0</v>
      </c>
      <c r="E139" s="342">
        <f t="shared" si="17"/>
        <v>0</v>
      </c>
      <c r="F139" s="343"/>
      <c r="G139" s="147"/>
      <c r="H139" s="143"/>
      <c r="I139" s="144"/>
      <c r="J139" s="143"/>
      <c r="K139" s="144"/>
      <c r="L139" s="344"/>
      <c r="M139" s="144"/>
      <c r="N139" s="143"/>
      <c r="O139" s="144"/>
      <c r="P139" s="143"/>
      <c r="Q139" s="144"/>
      <c r="R139" s="143"/>
      <c r="S139" s="144"/>
      <c r="T139" s="143"/>
      <c r="U139" s="144"/>
      <c r="V139" s="145"/>
      <c r="W139" s="144"/>
      <c r="X139" s="145"/>
      <c r="Y139" s="144"/>
      <c r="Z139" s="345"/>
      <c r="AA139" s="346"/>
    </row>
    <row r="140" spans="1:27" ht="16.149999999999999" customHeight="1" x14ac:dyDescent="0.25">
      <c r="A140" s="1201"/>
      <c r="B140" s="738" t="s">
        <v>131</v>
      </c>
      <c r="C140" s="256">
        <f t="shared" si="16"/>
        <v>0</v>
      </c>
      <c r="D140" s="317">
        <f t="shared" si="17"/>
        <v>0</v>
      </c>
      <c r="E140" s="318">
        <f t="shared" si="17"/>
        <v>0</v>
      </c>
      <c r="F140" s="52"/>
      <c r="G140" s="100"/>
      <c r="H140" s="50"/>
      <c r="I140" s="51"/>
      <c r="J140" s="50"/>
      <c r="K140" s="51"/>
      <c r="L140" s="347"/>
      <c r="M140" s="51"/>
      <c r="N140" s="50"/>
      <c r="O140" s="51"/>
      <c r="P140" s="50"/>
      <c r="Q140" s="51"/>
      <c r="R140" s="50"/>
      <c r="S140" s="51"/>
      <c r="T140" s="50"/>
      <c r="U140" s="51"/>
      <c r="V140" s="98"/>
      <c r="W140" s="51"/>
      <c r="X140" s="98"/>
      <c r="Y140" s="51"/>
      <c r="Z140" s="348"/>
      <c r="AA140" s="349"/>
    </row>
    <row r="141" spans="1:27" ht="16.149999999999999" customHeight="1" x14ac:dyDescent="0.25">
      <c r="A141" s="1201"/>
      <c r="B141" s="739" t="s">
        <v>132</v>
      </c>
      <c r="C141" s="256">
        <f t="shared" si="16"/>
        <v>0</v>
      </c>
      <c r="D141" s="317">
        <f t="shared" si="17"/>
        <v>0</v>
      </c>
      <c r="E141" s="318">
        <f t="shared" si="17"/>
        <v>0</v>
      </c>
      <c r="F141" s="52"/>
      <c r="G141" s="100"/>
      <c r="H141" s="50"/>
      <c r="I141" s="51"/>
      <c r="J141" s="50"/>
      <c r="K141" s="51"/>
      <c r="L141" s="347"/>
      <c r="M141" s="51"/>
      <c r="N141" s="50"/>
      <c r="O141" s="51"/>
      <c r="P141" s="50"/>
      <c r="Q141" s="51"/>
      <c r="R141" s="50"/>
      <c r="S141" s="51"/>
      <c r="T141" s="50"/>
      <c r="U141" s="51"/>
      <c r="V141" s="98"/>
      <c r="W141" s="51"/>
      <c r="X141" s="98"/>
      <c r="Y141" s="51"/>
      <c r="Z141" s="348"/>
      <c r="AA141" s="349"/>
    </row>
    <row r="142" spans="1:27" ht="16.149999999999999" customHeight="1" x14ac:dyDescent="0.25">
      <c r="A142" s="1201"/>
      <c r="B142" s="739" t="s">
        <v>133</v>
      </c>
      <c r="C142" s="256">
        <f t="shared" si="16"/>
        <v>0</v>
      </c>
      <c r="D142" s="317">
        <f t="shared" si="17"/>
        <v>0</v>
      </c>
      <c r="E142" s="318">
        <f t="shared" si="17"/>
        <v>0</v>
      </c>
      <c r="F142" s="52"/>
      <c r="G142" s="100"/>
      <c r="H142" s="50"/>
      <c r="I142" s="51"/>
      <c r="J142" s="50"/>
      <c r="K142" s="51"/>
      <c r="L142" s="347"/>
      <c r="M142" s="51"/>
      <c r="N142" s="50"/>
      <c r="O142" s="51"/>
      <c r="P142" s="50"/>
      <c r="Q142" s="51"/>
      <c r="R142" s="50"/>
      <c r="S142" s="51"/>
      <c r="T142" s="50"/>
      <c r="U142" s="51"/>
      <c r="V142" s="98"/>
      <c r="W142" s="51"/>
      <c r="X142" s="98"/>
      <c r="Y142" s="51"/>
      <c r="Z142" s="348"/>
      <c r="AA142" s="349"/>
    </row>
    <row r="143" spans="1:27" ht="16.149999999999999" customHeight="1" x14ac:dyDescent="0.25">
      <c r="A143" s="1201"/>
      <c r="B143" s="130" t="s">
        <v>134</v>
      </c>
      <c r="C143" s="350">
        <f t="shared" si="16"/>
        <v>0</v>
      </c>
      <c r="D143" s="351">
        <f t="shared" si="17"/>
        <v>0</v>
      </c>
      <c r="E143" s="352">
        <f t="shared" si="17"/>
        <v>0</v>
      </c>
      <c r="F143" s="353"/>
      <c r="G143" s="290"/>
      <c r="H143" s="288"/>
      <c r="I143" s="354"/>
      <c r="J143" s="288"/>
      <c r="K143" s="354"/>
      <c r="L143" s="289"/>
      <c r="M143" s="354"/>
      <c r="N143" s="288"/>
      <c r="O143" s="354"/>
      <c r="P143" s="288"/>
      <c r="Q143" s="354"/>
      <c r="R143" s="288"/>
      <c r="S143" s="354"/>
      <c r="T143" s="288"/>
      <c r="U143" s="354"/>
      <c r="V143" s="355"/>
      <c r="W143" s="354"/>
      <c r="X143" s="355"/>
      <c r="Y143" s="354"/>
      <c r="Z143" s="356"/>
      <c r="AA143" s="357"/>
    </row>
    <row r="144" spans="1:27" ht="16.149999999999999" customHeight="1" x14ac:dyDescent="0.25">
      <c r="A144" s="1573" t="s">
        <v>142</v>
      </c>
      <c r="B144" s="94" t="s">
        <v>130</v>
      </c>
      <c r="C144" s="253">
        <f t="shared" si="16"/>
        <v>0</v>
      </c>
      <c r="D144" s="312">
        <f t="shared" si="17"/>
        <v>0</v>
      </c>
      <c r="E144" s="313">
        <f t="shared" si="17"/>
        <v>0</v>
      </c>
      <c r="F144" s="314"/>
      <c r="G144" s="123"/>
      <c r="H144" s="119"/>
      <c r="I144" s="120"/>
      <c r="J144" s="119"/>
      <c r="K144" s="120"/>
      <c r="L144" s="292"/>
      <c r="M144" s="120"/>
      <c r="N144" s="119"/>
      <c r="O144" s="120"/>
      <c r="P144" s="119"/>
      <c r="Q144" s="120"/>
      <c r="R144" s="119"/>
      <c r="S144" s="120"/>
      <c r="T144" s="119"/>
      <c r="U144" s="120"/>
      <c r="V144" s="121"/>
      <c r="W144" s="120"/>
      <c r="X144" s="121"/>
      <c r="Y144" s="120"/>
      <c r="Z144" s="315"/>
      <c r="AA144" s="316"/>
    </row>
    <row r="145" spans="1:130" ht="16.149999999999999" customHeight="1" x14ac:dyDescent="0.25">
      <c r="A145" s="1201"/>
      <c r="B145" s="738" t="s">
        <v>131</v>
      </c>
      <c r="C145" s="256">
        <f t="shared" si="16"/>
        <v>0</v>
      </c>
      <c r="D145" s="317">
        <f t="shared" si="17"/>
        <v>0</v>
      </c>
      <c r="E145" s="318">
        <f t="shared" si="17"/>
        <v>0</v>
      </c>
      <c r="F145" s="52"/>
      <c r="G145" s="100"/>
      <c r="H145" s="50"/>
      <c r="I145" s="51"/>
      <c r="J145" s="50"/>
      <c r="K145" s="51"/>
      <c r="L145" s="347"/>
      <c r="M145" s="51"/>
      <c r="N145" s="50"/>
      <c r="O145" s="51"/>
      <c r="P145" s="50"/>
      <c r="Q145" s="51"/>
      <c r="R145" s="50"/>
      <c r="S145" s="51"/>
      <c r="T145" s="50"/>
      <c r="U145" s="51"/>
      <c r="V145" s="98"/>
      <c r="W145" s="51"/>
      <c r="X145" s="98"/>
      <c r="Y145" s="51"/>
      <c r="Z145" s="348"/>
      <c r="AA145" s="349"/>
    </row>
    <row r="146" spans="1:130" ht="16.149999999999999" customHeight="1" x14ac:dyDescent="0.25">
      <c r="A146" s="1201"/>
      <c r="B146" s="739" t="s">
        <v>132</v>
      </c>
      <c r="C146" s="256">
        <f t="shared" si="16"/>
        <v>0</v>
      </c>
      <c r="D146" s="317">
        <f t="shared" si="17"/>
        <v>0</v>
      </c>
      <c r="E146" s="318">
        <f t="shared" si="17"/>
        <v>0</v>
      </c>
      <c r="F146" s="52"/>
      <c r="G146" s="100"/>
      <c r="H146" s="50"/>
      <c r="I146" s="51"/>
      <c r="J146" s="50"/>
      <c r="K146" s="51"/>
      <c r="L146" s="347"/>
      <c r="M146" s="51"/>
      <c r="N146" s="50"/>
      <c r="O146" s="51"/>
      <c r="P146" s="50"/>
      <c r="Q146" s="51"/>
      <c r="R146" s="50"/>
      <c r="S146" s="51"/>
      <c r="T146" s="50"/>
      <c r="U146" s="51"/>
      <c r="V146" s="98"/>
      <c r="W146" s="51"/>
      <c r="X146" s="98"/>
      <c r="Y146" s="51"/>
      <c r="Z146" s="348"/>
      <c r="AA146" s="349"/>
    </row>
    <row r="147" spans="1:130" ht="16.149999999999999" customHeight="1" x14ac:dyDescent="0.25">
      <c r="A147" s="1201"/>
      <c r="B147" s="739" t="s">
        <v>133</v>
      </c>
      <c r="C147" s="256">
        <f t="shared" si="16"/>
        <v>0</v>
      </c>
      <c r="D147" s="317">
        <f t="shared" si="17"/>
        <v>0</v>
      </c>
      <c r="E147" s="318">
        <f t="shared" si="17"/>
        <v>0</v>
      </c>
      <c r="F147" s="52"/>
      <c r="G147" s="100"/>
      <c r="H147" s="50"/>
      <c r="I147" s="51"/>
      <c r="J147" s="50"/>
      <c r="K147" s="51"/>
      <c r="L147" s="347"/>
      <c r="M147" s="51"/>
      <c r="N147" s="50"/>
      <c r="O147" s="51"/>
      <c r="P147" s="50"/>
      <c r="Q147" s="51"/>
      <c r="R147" s="50"/>
      <c r="S147" s="51"/>
      <c r="T147" s="50"/>
      <c r="U147" s="51"/>
      <c r="V147" s="98"/>
      <c r="W147" s="51"/>
      <c r="X147" s="98"/>
      <c r="Y147" s="51"/>
      <c r="Z147" s="348"/>
      <c r="AA147" s="349"/>
    </row>
    <row r="148" spans="1:130" ht="16.149999999999999" customHeight="1" x14ac:dyDescent="0.25">
      <c r="A148" s="1190"/>
      <c r="B148" s="113" t="s">
        <v>134</v>
      </c>
      <c r="C148" s="358">
        <f t="shared" si="16"/>
        <v>0</v>
      </c>
      <c r="D148" s="359">
        <f t="shared" si="17"/>
        <v>0</v>
      </c>
      <c r="E148" s="360">
        <f t="shared" si="17"/>
        <v>0</v>
      </c>
      <c r="F148" s="361"/>
      <c r="G148" s="362"/>
      <c r="H148" s="206"/>
      <c r="I148" s="209"/>
      <c r="J148" s="206"/>
      <c r="K148" s="209"/>
      <c r="L148" s="207"/>
      <c r="M148" s="209"/>
      <c r="N148" s="206"/>
      <c r="O148" s="209"/>
      <c r="P148" s="206"/>
      <c r="Q148" s="209"/>
      <c r="R148" s="206"/>
      <c r="S148" s="209"/>
      <c r="T148" s="206"/>
      <c r="U148" s="209"/>
      <c r="V148" s="208"/>
      <c r="W148" s="209"/>
      <c r="X148" s="208"/>
      <c r="Y148" s="209"/>
      <c r="Z148" s="363"/>
      <c r="AA148" s="364"/>
    </row>
    <row r="149" spans="1:130" ht="16.149999999999999" customHeight="1" x14ac:dyDescent="0.25">
      <c r="A149" s="1592" t="s">
        <v>140</v>
      </c>
      <c r="B149" s="1593"/>
      <c r="C149" s="333">
        <f t="shared" ref="C149:AA149" si="18">SUM(C139:C148)</f>
        <v>0</v>
      </c>
      <c r="D149" s="334">
        <f t="shared" si="18"/>
        <v>0</v>
      </c>
      <c r="E149" s="335">
        <f t="shared" si="18"/>
        <v>0</v>
      </c>
      <c r="F149" s="333">
        <f t="shared" si="18"/>
        <v>0</v>
      </c>
      <c r="G149" s="910">
        <f t="shared" si="18"/>
        <v>0</v>
      </c>
      <c r="H149" s="333">
        <f t="shared" si="18"/>
        <v>0</v>
      </c>
      <c r="I149" s="910">
        <f t="shared" si="18"/>
        <v>0</v>
      </c>
      <c r="J149" s="333">
        <f t="shared" si="18"/>
        <v>0</v>
      </c>
      <c r="K149" s="910">
        <f t="shared" si="18"/>
        <v>0</v>
      </c>
      <c r="L149" s="333">
        <f t="shared" si="18"/>
        <v>0</v>
      </c>
      <c r="M149" s="910">
        <f t="shared" si="18"/>
        <v>0</v>
      </c>
      <c r="N149" s="333">
        <f t="shared" si="18"/>
        <v>0</v>
      </c>
      <c r="O149" s="910">
        <f t="shared" si="18"/>
        <v>0</v>
      </c>
      <c r="P149" s="333">
        <f t="shared" si="18"/>
        <v>0</v>
      </c>
      <c r="Q149" s="910">
        <f t="shared" si="18"/>
        <v>0</v>
      </c>
      <c r="R149" s="333">
        <f t="shared" si="18"/>
        <v>0</v>
      </c>
      <c r="S149" s="910">
        <f t="shared" si="18"/>
        <v>0</v>
      </c>
      <c r="T149" s="333">
        <f t="shared" si="18"/>
        <v>0</v>
      </c>
      <c r="U149" s="910">
        <f t="shared" si="18"/>
        <v>0</v>
      </c>
      <c r="V149" s="333">
        <f t="shared" si="18"/>
        <v>0</v>
      </c>
      <c r="W149" s="910">
        <f t="shared" si="18"/>
        <v>0</v>
      </c>
      <c r="X149" s="333">
        <f t="shared" si="18"/>
        <v>0</v>
      </c>
      <c r="Y149" s="910">
        <f t="shared" si="18"/>
        <v>0</v>
      </c>
      <c r="Z149" s="365">
        <f t="shared" si="18"/>
        <v>0</v>
      </c>
      <c r="AA149" s="911">
        <f t="shared" si="18"/>
        <v>0</v>
      </c>
    </row>
    <row r="150" spans="1:130" ht="31.15" customHeight="1" x14ac:dyDescent="0.25">
      <c r="A150" s="366" t="s">
        <v>143</v>
      </c>
      <c r="B150" s="367"/>
      <c r="C150" s="367"/>
      <c r="D150" s="367"/>
      <c r="E150" s="368"/>
      <c r="F150" s="369"/>
      <c r="G150" s="369"/>
      <c r="H150" s="369"/>
      <c r="I150" s="369"/>
      <c r="J150" s="369"/>
      <c r="K150" s="369"/>
      <c r="L150" s="369"/>
      <c r="M150" s="369"/>
      <c r="N150" s="369"/>
      <c r="O150" s="369"/>
      <c r="P150" s="369"/>
      <c r="Q150" s="369"/>
      <c r="R150" s="369"/>
      <c r="S150" s="369"/>
      <c r="T150" s="369"/>
      <c r="U150" s="369"/>
      <c r="V150" s="369"/>
      <c r="W150" s="369"/>
      <c r="X150" s="369"/>
      <c r="Y150" s="369"/>
      <c r="Z150" s="370"/>
      <c r="AA150" s="370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</row>
    <row r="151" spans="1:130" ht="16.149999999999999" customHeight="1" x14ac:dyDescent="0.25">
      <c r="A151" s="1596" t="s">
        <v>21</v>
      </c>
      <c r="B151" s="1545"/>
      <c r="C151" s="1597" t="s">
        <v>59</v>
      </c>
      <c r="D151" s="1596"/>
      <c r="E151" s="1545"/>
      <c r="F151" s="1598" t="s">
        <v>28</v>
      </c>
      <c r="G151" s="1599"/>
      <c r="H151" s="1599"/>
      <c r="I151" s="1599"/>
      <c r="J151" s="1599"/>
      <c r="K151" s="1599"/>
      <c r="L151" s="1599"/>
      <c r="M151" s="1599"/>
      <c r="N151" s="1599"/>
      <c r="O151" s="1599"/>
      <c r="P151" s="1599"/>
      <c r="Q151" s="1599"/>
      <c r="R151" s="1599"/>
      <c r="S151" s="1599"/>
      <c r="T151" s="1599"/>
      <c r="U151" s="1599"/>
      <c r="V151" s="1599"/>
      <c r="W151" s="1599"/>
      <c r="X151" s="1599"/>
      <c r="Y151" s="1599"/>
      <c r="Z151" s="1599"/>
      <c r="AA151" s="1599"/>
      <c r="AB151" s="1599"/>
      <c r="AC151" s="1599"/>
      <c r="AD151" s="1599"/>
      <c r="AE151" s="1599"/>
      <c r="AF151" s="1599"/>
      <c r="AG151" s="1599"/>
      <c r="AH151" s="1599"/>
      <c r="AI151" s="1599"/>
      <c r="AJ151" s="1599"/>
      <c r="AK151" s="1599"/>
      <c r="AL151" s="1599"/>
      <c r="AM151" s="1600"/>
    </row>
    <row r="152" spans="1:130" ht="16.149999999999999" customHeight="1" x14ac:dyDescent="0.25">
      <c r="A152" s="1265"/>
      <c r="B152" s="1194"/>
      <c r="C152" s="1268"/>
      <c r="D152" s="1266"/>
      <c r="E152" s="1195"/>
      <c r="F152" s="1598" t="s">
        <v>144</v>
      </c>
      <c r="G152" s="1600"/>
      <c r="H152" s="1598" t="s">
        <v>145</v>
      </c>
      <c r="I152" s="1600"/>
      <c r="J152" s="1598" t="s">
        <v>122</v>
      </c>
      <c r="K152" s="1600"/>
      <c r="L152" s="1272" t="s">
        <v>123</v>
      </c>
      <c r="M152" s="1273"/>
      <c r="N152" s="1273" t="s">
        <v>124</v>
      </c>
      <c r="O152" s="1274"/>
      <c r="P152" s="1598" t="s">
        <v>146</v>
      </c>
      <c r="Q152" s="1600"/>
      <c r="R152" s="1599" t="s">
        <v>147</v>
      </c>
      <c r="S152" s="1600"/>
      <c r="T152" s="1599" t="s">
        <v>148</v>
      </c>
      <c r="U152" s="1600"/>
      <c r="V152" s="1598" t="s">
        <v>149</v>
      </c>
      <c r="W152" s="1600"/>
      <c r="X152" s="1599" t="s">
        <v>150</v>
      </c>
      <c r="Y152" s="1600"/>
      <c r="Z152" s="1601" t="s">
        <v>151</v>
      </c>
      <c r="AA152" s="1602"/>
      <c r="AB152" s="1601" t="s">
        <v>152</v>
      </c>
      <c r="AC152" s="1602"/>
      <c r="AD152" s="1601" t="s">
        <v>153</v>
      </c>
      <c r="AE152" s="1602"/>
      <c r="AF152" s="1601" t="s">
        <v>126</v>
      </c>
      <c r="AG152" s="1602"/>
      <c r="AH152" s="1601" t="s">
        <v>154</v>
      </c>
      <c r="AI152" s="1602"/>
      <c r="AJ152" s="1601" t="s">
        <v>155</v>
      </c>
      <c r="AK152" s="1602"/>
      <c r="AL152" s="1603" t="s">
        <v>128</v>
      </c>
      <c r="AM152" s="1602"/>
    </row>
    <row r="153" spans="1:130" ht="16.149999999999999" customHeight="1" x14ac:dyDescent="0.25">
      <c r="A153" s="1266"/>
      <c r="B153" s="1195"/>
      <c r="C153" s="912" t="s">
        <v>17</v>
      </c>
      <c r="D153" s="913" t="s">
        <v>18</v>
      </c>
      <c r="E153" s="731" t="s">
        <v>19</v>
      </c>
      <c r="F153" s="914" t="s">
        <v>18</v>
      </c>
      <c r="G153" s="731" t="s">
        <v>19</v>
      </c>
      <c r="H153" s="914" t="s">
        <v>18</v>
      </c>
      <c r="I153" s="731" t="s">
        <v>19</v>
      </c>
      <c r="J153" s="914" t="s">
        <v>18</v>
      </c>
      <c r="K153" s="731" t="s">
        <v>19</v>
      </c>
      <c r="L153" s="732" t="s">
        <v>18</v>
      </c>
      <c r="M153" s="376" t="s">
        <v>19</v>
      </c>
      <c r="N153" s="733" t="s">
        <v>18</v>
      </c>
      <c r="O153" s="734" t="s">
        <v>19</v>
      </c>
      <c r="P153" s="733" t="s">
        <v>18</v>
      </c>
      <c r="Q153" s="734" t="s">
        <v>19</v>
      </c>
      <c r="R153" s="915" t="s">
        <v>18</v>
      </c>
      <c r="S153" s="728" t="s">
        <v>19</v>
      </c>
      <c r="T153" s="915" t="s">
        <v>18</v>
      </c>
      <c r="U153" s="728" t="s">
        <v>19</v>
      </c>
      <c r="V153" s="732" t="s">
        <v>18</v>
      </c>
      <c r="W153" s="728" t="s">
        <v>19</v>
      </c>
      <c r="X153" s="915" t="s">
        <v>18</v>
      </c>
      <c r="Y153" s="728" t="s">
        <v>19</v>
      </c>
      <c r="Z153" s="381" t="s">
        <v>18</v>
      </c>
      <c r="AA153" s="382" t="s">
        <v>19</v>
      </c>
      <c r="AB153" s="381" t="s">
        <v>18</v>
      </c>
      <c r="AC153" s="382" t="s">
        <v>19</v>
      </c>
      <c r="AD153" s="381" t="s">
        <v>18</v>
      </c>
      <c r="AE153" s="382" t="s">
        <v>19</v>
      </c>
      <c r="AF153" s="381" t="s">
        <v>18</v>
      </c>
      <c r="AG153" s="382" t="s">
        <v>19</v>
      </c>
      <c r="AH153" s="381" t="s">
        <v>18</v>
      </c>
      <c r="AI153" s="382" t="s">
        <v>19</v>
      </c>
      <c r="AJ153" s="381" t="s">
        <v>18</v>
      </c>
      <c r="AK153" s="382" t="s">
        <v>19</v>
      </c>
      <c r="AL153" s="916" t="s">
        <v>18</v>
      </c>
      <c r="AM153" s="382" t="s">
        <v>19</v>
      </c>
    </row>
    <row r="154" spans="1:130" ht="16.149999999999999" customHeight="1" x14ac:dyDescent="0.25">
      <c r="A154" s="1604" t="s">
        <v>156</v>
      </c>
      <c r="B154" s="384" t="s">
        <v>157</v>
      </c>
      <c r="C154" s="253">
        <f t="shared" ref="C154:C159" si="19">SUM(D154+E154)</f>
        <v>0</v>
      </c>
      <c r="D154" s="312">
        <f>SUM(F154+H154+J154+L154+N154+P154+R154+T154+V154+X154+Z154+AB154+AD154+AF154+AH154+AJ154+AL154)</f>
        <v>0</v>
      </c>
      <c r="E154" s="155">
        <f>SUM(G154+I154+K154+M154+O154+Q154+S154+U154+W154+Y154+AA154+AC154+AE154+AG154+AI154+AK154+AM154)</f>
        <v>0</v>
      </c>
      <c r="F154" s="385"/>
      <c r="G154" s="386"/>
      <c r="H154" s="387"/>
      <c r="I154" s="386"/>
      <c r="J154" s="387"/>
      <c r="K154" s="386"/>
      <c r="L154" s="387"/>
      <c r="M154" s="388"/>
      <c r="N154" s="388"/>
      <c r="O154" s="386"/>
      <c r="P154" s="387"/>
      <c r="Q154" s="386"/>
      <c r="R154" s="385"/>
      <c r="S154" s="386"/>
      <c r="T154" s="385"/>
      <c r="U154" s="386"/>
      <c r="V154" s="387"/>
      <c r="W154" s="386"/>
      <c r="X154" s="385"/>
      <c r="Y154" s="386"/>
      <c r="Z154" s="389"/>
      <c r="AA154" s="390"/>
      <c r="AB154" s="389"/>
      <c r="AC154" s="390"/>
      <c r="AD154" s="389"/>
      <c r="AE154" s="390"/>
      <c r="AF154" s="389"/>
      <c r="AG154" s="390"/>
      <c r="AH154" s="389"/>
      <c r="AI154" s="390"/>
      <c r="AJ154" s="389"/>
      <c r="AK154" s="390"/>
      <c r="AL154" s="391"/>
      <c r="AM154" s="390"/>
    </row>
    <row r="155" spans="1:130" ht="16.149999999999999" customHeight="1" x14ac:dyDescent="0.25">
      <c r="A155" s="1279"/>
      <c r="B155" s="392" t="s">
        <v>158</v>
      </c>
      <c r="C155" s="256">
        <f t="shared" si="19"/>
        <v>0</v>
      </c>
      <c r="D155" s="317">
        <f t="shared" ref="D155:E159" si="20">SUM(F155+H155+J155+L155+N155+P155+R155+T155+V155+X155+Z155+AB155+AD155+AF155+AH155+AJ155+AL155)</f>
        <v>0</v>
      </c>
      <c r="E155" s="159">
        <f t="shared" si="20"/>
        <v>0</v>
      </c>
      <c r="F155" s="393"/>
      <c r="G155" s="394"/>
      <c r="H155" s="395"/>
      <c r="I155" s="394"/>
      <c r="J155" s="395"/>
      <c r="K155" s="394"/>
      <c r="L155" s="395"/>
      <c r="M155" s="396"/>
      <c r="N155" s="396"/>
      <c r="O155" s="394"/>
      <c r="P155" s="395"/>
      <c r="Q155" s="394"/>
      <c r="R155" s="393"/>
      <c r="S155" s="394"/>
      <c r="T155" s="393"/>
      <c r="U155" s="394"/>
      <c r="V155" s="395"/>
      <c r="W155" s="394"/>
      <c r="X155" s="393"/>
      <c r="Y155" s="394"/>
      <c r="Z155" s="397"/>
      <c r="AA155" s="398"/>
      <c r="AB155" s="397"/>
      <c r="AC155" s="398"/>
      <c r="AD155" s="397"/>
      <c r="AE155" s="398"/>
      <c r="AF155" s="397"/>
      <c r="AG155" s="398"/>
      <c r="AH155" s="397"/>
      <c r="AI155" s="398"/>
      <c r="AJ155" s="397"/>
      <c r="AK155" s="398"/>
      <c r="AL155" s="399"/>
      <c r="AM155" s="398"/>
    </row>
    <row r="156" spans="1:130" ht="16.149999999999999" customHeight="1" x14ac:dyDescent="0.25">
      <c r="A156" s="1280"/>
      <c r="B156" s="400" t="s">
        <v>159</v>
      </c>
      <c r="C156" s="358">
        <f t="shared" si="19"/>
        <v>0</v>
      </c>
      <c r="D156" s="359">
        <f t="shared" si="20"/>
        <v>0</v>
      </c>
      <c r="E156" s="401">
        <f t="shared" si="20"/>
        <v>0</v>
      </c>
      <c r="F156" s="402"/>
      <c r="G156" s="403"/>
      <c r="H156" s="404"/>
      <c r="I156" s="403"/>
      <c r="J156" s="404"/>
      <c r="K156" s="403"/>
      <c r="L156" s="404"/>
      <c r="M156" s="405"/>
      <c r="N156" s="405"/>
      <c r="O156" s="403"/>
      <c r="P156" s="404"/>
      <c r="Q156" s="403"/>
      <c r="R156" s="402"/>
      <c r="S156" s="403"/>
      <c r="T156" s="402"/>
      <c r="U156" s="403"/>
      <c r="V156" s="404"/>
      <c r="W156" s="403"/>
      <c r="X156" s="402"/>
      <c r="Y156" s="403"/>
      <c r="Z156" s="406"/>
      <c r="AA156" s="407"/>
      <c r="AB156" s="406"/>
      <c r="AC156" s="407"/>
      <c r="AD156" s="406"/>
      <c r="AE156" s="407"/>
      <c r="AF156" s="406"/>
      <c r="AG156" s="407"/>
      <c r="AH156" s="406"/>
      <c r="AI156" s="407"/>
      <c r="AJ156" s="406"/>
      <c r="AK156" s="407"/>
      <c r="AL156" s="408"/>
      <c r="AM156" s="407"/>
    </row>
    <row r="157" spans="1:130" ht="16.149999999999999" customHeight="1" x14ac:dyDescent="0.25">
      <c r="A157" s="1604" t="s">
        <v>160</v>
      </c>
      <c r="B157" s="384" t="s">
        <v>157</v>
      </c>
      <c r="C157" s="253">
        <f t="shared" si="19"/>
        <v>0</v>
      </c>
      <c r="D157" s="312">
        <f t="shared" si="20"/>
        <v>0</v>
      </c>
      <c r="E157" s="155">
        <f t="shared" si="20"/>
        <v>0</v>
      </c>
      <c r="F157" s="385"/>
      <c r="G157" s="386"/>
      <c r="H157" s="387"/>
      <c r="I157" s="386"/>
      <c r="J157" s="387"/>
      <c r="K157" s="386"/>
      <c r="L157" s="387"/>
      <c r="M157" s="388"/>
      <c r="N157" s="388"/>
      <c r="O157" s="386"/>
      <c r="P157" s="387"/>
      <c r="Q157" s="386"/>
      <c r="R157" s="385"/>
      <c r="S157" s="386"/>
      <c r="T157" s="385"/>
      <c r="U157" s="386"/>
      <c r="V157" s="387"/>
      <c r="W157" s="386"/>
      <c r="X157" s="385"/>
      <c r="Y157" s="386"/>
      <c r="Z157" s="389"/>
      <c r="AA157" s="390"/>
      <c r="AB157" s="389"/>
      <c r="AC157" s="390"/>
      <c r="AD157" s="389"/>
      <c r="AE157" s="390"/>
      <c r="AF157" s="389"/>
      <c r="AG157" s="390"/>
      <c r="AH157" s="389"/>
      <c r="AI157" s="390"/>
      <c r="AJ157" s="389"/>
      <c r="AK157" s="390"/>
      <c r="AL157" s="391"/>
      <c r="AM157" s="390"/>
    </row>
    <row r="158" spans="1:130" ht="16.149999999999999" customHeight="1" x14ac:dyDescent="0.25">
      <c r="A158" s="1279"/>
      <c r="B158" s="392" t="s">
        <v>158</v>
      </c>
      <c r="C158" s="256">
        <f t="shared" si="19"/>
        <v>0</v>
      </c>
      <c r="D158" s="317">
        <f t="shared" si="20"/>
        <v>0</v>
      </c>
      <c r="E158" s="159">
        <f t="shared" si="20"/>
        <v>0</v>
      </c>
      <c r="F158" s="393"/>
      <c r="G158" s="394"/>
      <c r="H158" s="395"/>
      <c r="I158" s="394"/>
      <c r="J158" s="395"/>
      <c r="K158" s="394"/>
      <c r="L158" s="395"/>
      <c r="M158" s="396"/>
      <c r="N158" s="396"/>
      <c r="O158" s="394"/>
      <c r="P158" s="395"/>
      <c r="Q158" s="394"/>
      <c r="R158" s="393"/>
      <c r="S158" s="394"/>
      <c r="T158" s="393"/>
      <c r="U158" s="394"/>
      <c r="V158" s="395"/>
      <c r="W158" s="394"/>
      <c r="X158" s="393"/>
      <c r="Y158" s="394"/>
      <c r="Z158" s="397"/>
      <c r="AA158" s="398"/>
      <c r="AB158" s="397"/>
      <c r="AC158" s="398"/>
      <c r="AD158" s="397"/>
      <c r="AE158" s="398"/>
      <c r="AF158" s="397"/>
      <c r="AG158" s="398"/>
      <c r="AH158" s="397"/>
      <c r="AI158" s="398"/>
      <c r="AJ158" s="397"/>
      <c r="AK158" s="398"/>
      <c r="AL158" s="399"/>
      <c r="AM158" s="398"/>
    </row>
    <row r="159" spans="1:130" ht="16.149999999999999" customHeight="1" x14ac:dyDescent="0.25">
      <c r="A159" s="1280"/>
      <c r="B159" s="400" t="s">
        <v>159</v>
      </c>
      <c r="C159" s="358">
        <f t="shared" si="19"/>
        <v>0</v>
      </c>
      <c r="D159" s="359">
        <f t="shared" si="20"/>
        <v>0</v>
      </c>
      <c r="E159" s="401">
        <f t="shared" si="20"/>
        <v>0</v>
      </c>
      <c r="F159" s="402"/>
      <c r="G159" s="403"/>
      <c r="H159" s="404"/>
      <c r="I159" s="403"/>
      <c r="J159" s="404"/>
      <c r="K159" s="403"/>
      <c r="L159" s="404"/>
      <c r="M159" s="405"/>
      <c r="N159" s="405"/>
      <c r="O159" s="403"/>
      <c r="P159" s="404"/>
      <c r="Q159" s="403"/>
      <c r="R159" s="402"/>
      <c r="S159" s="403"/>
      <c r="T159" s="402"/>
      <c r="U159" s="403"/>
      <c r="V159" s="404"/>
      <c r="W159" s="403"/>
      <c r="X159" s="402"/>
      <c r="Y159" s="403"/>
      <c r="Z159" s="406"/>
      <c r="AA159" s="407"/>
      <c r="AB159" s="406"/>
      <c r="AC159" s="407"/>
      <c r="AD159" s="406"/>
      <c r="AE159" s="407"/>
      <c r="AF159" s="406"/>
      <c r="AG159" s="407"/>
      <c r="AH159" s="406"/>
      <c r="AI159" s="407"/>
      <c r="AJ159" s="406"/>
      <c r="AK159" s="407"/>
      <c r="AL159" s="408"/>
      <c r="AM159" s="407"/>
    </row>
    <row r="160" spans="1:130" ht="31.15" customHeight="1" x14ac:dyDescent="0.25">
      <c r="A160" s="19" t="s">
        <v>161</v>
      </c>
      <c r="B160" s="19"/>
      <c r="C160" s="19"/>
      <c r="D160" s="19"/>
      <c r="E160" s="20"/>
      <c r="F160" s="20"/>
      <c r="G160" s="20"/>
      <c r="H160" s="20"/>
      <c r="I160" s="20"/>
      <c r="J160" s="20"/>
      <c r="K160" s="20"/>
      <c r="L160" s="20"/>
      <c r="M160" s="216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7"/>
      <c r="AA160" s="7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</row>
    <row r="161" spans="1:130" ht="16.149999999999999" customHeight="1" x14ac:dyDescent="0.25">
      <c r="A161" s="1584" t="s">
        <v>25</v>
      </c>
      <c r="B161" s="1584" t="s">
        <v>26</v>
      </c>
      <c r="C161" s="1573" t="s">
        <v>59</v>
      </c>
      <c r="D161" s="1526"/>
      <c r="E161" s="1525"/>
      <c r="F161" s="1569" t="s">
        <v>28</v>
      </c>
      <c r="G161" s="1585"/>
      <c r="H161" s="1585"/>
      <c r="I161" s="1585"/>
      <c r="J161" s="1585"/>
      <c r="K161" s="1585"/>
      <c r="L161" s="1585"/>
      <c r="M161" s="1585"/>
      <c r="N161" s="1585"/>
      <c r="O161" s="1570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7"/>
      <c r="AA161" s="7"/>
    </row>
    <row r="162" spans="1:130" ht="16.149999999999999" customHeight="1" x14ac:dyDescent="0.25">
      <c r="A162" s="1198"/>
      <c r="B162" s="1198"/>
      <c r="C162" s="1190"/>
      <c r="D162" s="1191"/>
      <c r="E162" s="1185"/>
      <c r="F162" s="1569" t="s">
        <v>153</v>
      </c>
      <c r="G162" s="1570"/>
      <c r="H162" s="1569" t="s">
        <v>126</v>
      </c>
      <c r="I162" s="1570"/>
      <c r="J162" s="1569" t="s">
        <v>154</v>
      </c>
      <c r="K162" s="1570"/>
      <c r="L162" s="1569" t="s">
        <v>155</v>
      </c>
      <c r="M162" s="1570"/>
      <c r="N162" s="1569" t="s">
        <v>128</v>
      </c>
      <c r="O162" s="1570"/>
      <c r="P162" s="7"/>
      <c r="Q162" s="86"/>
      <c r="R162" s="86"/>
      <c r="S162" s="7"/>
      <c r="T162" s="7"/>
      <c r="U162" s="7"/>
      <c r="V162" s="7"/>
      <c r="W162" s="7"/>
      <c r="X162" s="7"/>
      <c r="Y162" s="7"/>
      <c r="Z162" s="7"/>
      <c r="AA162" s="7"/>
    </row>
    <row r="163" spans="1:130" ht="16.149999999999999" customHeight="1" x14ac:dyDescent="0.25">
      <c r="A163" s="1199"/>
      <c r="B163" s="1199"/>
      <c r="C163" s="917" t="s">
        <v>17</v>
      </c>
      <c r="D163" s="918" t="s">
        <v>18</v>
      </c>
      <c r="E163" s="737" t="s">
        <v>19</v>
      </c>
      <c r="F163" s="919" t="s">
        <v>18</v>
      </c>
      <c r="G163" s="737" t="s">
        <v>19</v>
      </c>
      <c r="H163" s="919" t="s">
        <v>18</v>
      </c>
      <c r="I163" s="737" t="s">
        <v>19</v>
      </c>
      <c r="J163" s="919" t="s">
        <v>18</v>
      </c>
      <c r="K163" s="737" t="s">
        <v>19</v>
      </c>
      <c r="L163" s="919" t="s">
        <v>18</v>
      </c>
      <c r="M163" s="737" t="s">
        <v>19</v>
      </c>
      <c r="N163" s="919" t="s">
        <v>18</v>
      </c>
      <c r="O163" s="737" t="s">
        <v>19</v>
      </c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130" ht="16.149999999999999" customHeight="1" x14ac:dyDescent="0.25">
      <c r="A164" s="1584" t="s">
        <v>162</v>
      </c>
      <c r="B164" s="412" t="s">
        <v>163</v>
      </c>
      <c r="C164" s="253">
        <f t="shared" ref="C164:C169" si="21">SUM(D164+E164)</f>
        <v>0</v>
      </c>
      <c r="D164" s="312">
        <f t="shared" ref="D164:E169" si="22">SUM(F164+H164+J164+L164+N164)</f>
        <v>0</v>
      </c>
      <c r="E164" s="155">
        <f t="shared" si="22"/>
        <v>0</v>
      </c>
      <c r="F164" s="314"/>
      <c r="G164" s="413"/>
      <c r="H164" s="119"/>
      <c r="I164" s="120"/>
      <c r="J164" s="314"/>
      <c r="K164" s="413"/>
      <c r="L164" s="119"/>
      <c r="M164" s="120"/>
      <c r="N164" s="314"/>
      <c r="O164" s="120"/>
      <c r="P164" s="44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CG164" s="10">
        <v>0</v>
      </c>
      <c r="CH164" s="10">
        <v>0</v>
      </c>
    </row>
    <row r="165" spans="1:130" ht="16.149999999999999" customHeight="1" x14ac:dyDescent="0.25">
      <c r="A165" s="1198"/>
      <c r="B165" s="414" t="s">
        <v>164</v>
      </c>
      <c r="C165" s="350">
        <f t="shared" si="21"/>
        <v>0</v>
      </c>
      <c r="D165" s="351">
        <f t="shared" si="22"/>
        <v>0</v>
      </c>
      <c r="E165" s="415">
        <f t="shared" si="22"/>
        <v>0</v>
      </c>
      <c r="F165" s="353"/>
      <c r="G165" s="416"/>
      <c r="H165" s="288"/>
      <c r="I165" s="354"/>
      <c r="J165" s="353"/>
      <c r="K165" s="416"/>
      <c r="L165" s="288"/>
      <c r="M165" s="354"/>
      <c r="N165" s="353"/>
      <c r="O165" s="354"/>
      <c r="P165" s="44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CG165" s="10">
        <v>0</v>
      </c>
      <c r="CH165" s="10">
        <v>0</v>
      </c>
    </row>
    <row r="166" spans="1:130" ht="16.149999999999999" customHeight="1" x14ac:dyDescent="0.25">
      <c r="A166" s="1199"/>
      <c r="B166" s="417" t="s">
        <v>165</v>
      </c>
      <c r="C166" s="418">
        <f t="shared" si="21"/>
        <v>0</v>
      </c>
      <c r="D166" s="328">
        <f t="shared" si="22"/>
        <v>0</v>
      </c>
      <c r="E166" s="260">
        <f t="shared" si="22"/>
        <v>0</v>
      </c>
      <c r="F166" s="330"/>
      <c r="G166" s="419"/>
      <c r="H166" s="134"/>
      <c r="I166" s="135"/>
      <c r="J166" s="330"/>
      <c r="K166" s="419"/>
      <c r="L166" s="134"/>
      <c r="M166" s="135"/>
      <c r="N166" s="330"/>
      <c r="O166" s="135"/>
      <c r="P166" s="44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CG166" s="10">
        <v>0</v>
      </c>
      <c r="CH166" s="10">
        <v>0</v>
      </c>
    </row>
    <row r="167" spans="1:130" ht="16.149999999999999" customHeight="1" x14ac:dyDescent="0.25">
      <c r="A167" s="1584" t="s">
        <v>166</v>
      </c>
      <c r="B167" s="420" t="s">
        <v>163</v>
      </c>
      <c r="C167" s="253">
        <f t="shared" si="21"/>
        <v>0</v>
      </c>
      <c r="D167" s="312">
        <f t="shared" si="22"/>
        <v>0</v>
      </c>
      <c r="E167" s="155">
        <f t="shared" si="22"/>
        <v>0</v>
      </c>
      <c r="F167" s="119"/>
      <c r="G167" s="120"/>
      <c r="H167" s="119"/>
      <c r="I167" s="413"/>
      <c r="J167" s="119"/>
      <c r="K167" s="120"/>
      <c r="L167" s="314"/>
      <c r="M167" s="413"/>
      <c r="N167" s="119"/>
      <c r="O167" s="120"/>
      <c r="P167" s="44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CG167" s="10">
        <v>0</v>
      </c>
      <c r="CH167" s="10">
        <v>0</v>
      </c>
    </row>
    <row r="168" spans="1:130" ht="16.149999999999999" customHeight="1" x14ac:dyDescent="0.25">
      <c r="A168" s="1198"/>
      <c r="B168" s="414" t="s">
        <v>164</v>
      </c>
      <c r="C168" s="321">
        <f t="shared" si="21"/>
        <v>0</v>
      </c>
      <c r="D168" s="322">
        <f t="shared" si="22"/>
        <v>0</v>
      </c>
      <c r="E168" s="421">
        <f t="shared" si="22"/>
        <v>0</v>
      </c>
      <c r="F168" s="288"/>
      <c r="G168" s="354"/>
      <c r="H168" s="104"/>
      <c r="I168" s="188"/>
      <c r="J168" s="104"/>
      <c r="K168" s="105"/>
      <c r="L168" s="187"/>
      <c r="M168" s="188"/>
      <c r="N168" s="104"/>
      <c r="O168" s="105"/>
      <c r="P168" s="44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CG168" s="10">
        <v>0</v>
      </c>
      <c r="CH168" s="10">
        <v>0</v>
      </c>
    </row>
    <row r="169" spans="1:130" ht="16.149999999999999" customHeight="1" x14ac:dyDescent="0.25">
      <c r="A169" s="1199"/>
      <c r="B169" s="422" t="s">
        <v>165</v>
      </c>
      <c r="C169" s="261">
        <f t="shared" si="21"/>
        <v>0</v>
      </c>
      <c r="D169" s="324">
        <f t="shared" si="22"/>
        <v>0</v>
      </c>
      <c r="E169" s="162">
        <f t="shared" si="22"/>
        <v>0</v>
      </c>
      <c r="F169" s="58"/>
      <c r="G169" s="59"/>
      <c r="H169" s="58"/>
      <c r="I169" s="423"/>
      <c r="J169" s="58"/>
      <c r="K169" s="59"/>
      <c r="L169" s="326"/>
      <c r="M169" s="423"/>
      <c r="N169" s="58"/>
      <c r="O169" s="59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31.15" customHeight="1" x14ac:dyDescent="0.25">
      <c r="A170" s="1605" t="s">
        <v>167</v>
      </c>
      <c r="B170" s="1605"/>
      <c r="C170" s="1605"/>
      <c r="D170" s="1605"/>
      <c r="E170" s="1605"/>
      <c r="F170" s="1605"/>
      <c r="G170" s="1605"/>
      <c r="H170" s="1605"/>
      <c r="I170" s="1605"/>
      <c r="J170" s="1605"/>
      <c r="K170" s="1605"/>
      <c r="L170" s="1605"/>
      <c r="M170" s="1605"/>
      <c r="N170" s="1605"/>
      <c r="O170" s="1605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</row>
    <row r="171" spans="1:130" ht="16.149999999999999" customHeight="1" x14ac:dyDescent="0.25">
      <c r="A171" s="1573" t="s">
        <v>168</v>
      </c>
      <c r="B171" s="1525"/>
      <c r="C171" s="1573" t="s">
        <v>59</v>
      </c>
      <c r="D171" s="1526"/>
      <c r="E171" s="1525"/>
      <c r="F171" s="1569" t="s">
        <v>28</v>
      </c>
      <c r="G171" s="1585"/>
      <c r="H171" s="1585"/>
      <c r="I171" s="1585"/>
      <c r="J171" s="1585"/>
      <c r="K171" s="1585"/>
      <c r="L171" s="1585"/>
      <c r="M171" s="1585"/>
      <c r="N171" s="1585"/>
      <c r="O171" s="1585"/>
      <c r="P171" s="1585"/>
      <c r="Q171" s="1570"/>
      <c r="R171" s="17"/>
      <c r="S171" s="17"/>
      <c r="T171" s="17"/>
      <c r="U171" s="17"/>
      <c r="V171" s="17"/>
      <c r="W171" s="17"/>
      <c r="X171" s="17"/>
      <c r="Y171" s="17"/>
      <c r="Z171" s="7"/>
      <c r="AA171" s="7"/>
    </row>
    <row r="172" spans="1:130" ht="16.149999999999999" customHeight="1" x14ac:dyDescent="0.25">
      <c r="A172" s="1201"/>
      <c r="B172" s="1205"/>
      <c r="C172" s="1190"/>
      <c r="D172" s="1191"/>
      <c r="E172" s="1185"/>
      <c r="F172" s="1569" t="s">
        <v>126</v>
      </c>
      <c r="G172" s="1570"/>
      <c r="H172" s="1569" t="s">
        <v>154</v>
      </c>
      <c r="I172" s="1570"/>
      <c r="J172" s="1569" t="s">
        <v>155</v>
      </c>
      <c r="K172" s="1570"/>
      <c r="L172" s="1569" t="s">
        <v>169</v>
      </c>
      <c r="M172" s="1570"/>
      <c r="N172" s="1569" t="s">
        <v>170</v>
      </c>
      <c r="O172" s="1570"/>
      <c r="P172" s="1569" t="s">
        <v>171</v>
      </c>
      <c r="Q172" s="1570"/>
      <c r="R172" s="17"/>
      <c r="S172" s="17"/>
      <c r="T172" s="17"/>
      <c r="U172" s="17"/>
      <c r="V172" s="17"/>
      <c r="W172" s="17"/>
      <c r="X172" s="17"/>
      <c r="Y172" s="17"/>
      <c r="Z172" s="7"/>
      <c r="AA172" s="7"/>
    </row>
    <row r="173" spans="1:130" ht="16.149999999999999" customHeight="1" x14ac:dyDescent="0.25">
      <c r="A173" s="1190"/>
      <c r="B173" s="1185"/>
      <c r="C173" s="917" t="s">
        <v>17</v>
      </c>
      <c r="D173" s="918" t="s">
        <v>18</v>
      </c>
      <c r="E173" s="737" t="s">
        <v>19</v>
      </c>
      <c r="F173" s="919" t="s">
        <v>18</v>
      </c>
      <c r="G173" s="737" t="s">
        <v>19</v>
      </c>
      <c r="H173" s="919" t="s">
        <v>18</v>
      </c>
      <c r="I173" s="737" t="s">
        <v>19</v>
      </c>
      <c r="J173" s="919" t="s">
        <v>18</v>
      </c>
      <c r="K173" s="801" t="s">
        <v>19</v>
      </c>
      <c r="L173" s="919" t="s">
        <v>18</v>
      </c>
      <c r="M173" s="737" t="s">
        <v>19</v>
      </c>
      <c r="N173" s="919" t="s">
        <v>18</v>
      </c>
      <c r="O173" s="737" t="s">
        <v>19</v>
      </c>
      <c r="P173" s="919" t="s">
        <v>18</v>
      </c>
      <c r="Q173" s="801" t="s">
        <v>19</v>
      </c>
      <c r="R173" s="17"/>
      <c r="S173" s="17"/>
      <c r="T173" s="17"/>
      <c r="U173" s="17"/>
      <c r="V173" s="17"/>
      <c r="W173" s="17"/>
      <c r="X173" s="17"/>
      <c r="Y173" s="17"/>
      <c r="Z173" s="7"/>
      <c r="AA173" s="7"/>
    </row>
    <row r="174" spans="1:130" ht="16.149999999999999" customHeight="1" x14ac:dyDescent="0.25">
      <c r="A174" s="1281" t="s">
        <v>172</v>
      </c>
      <c r="B174" s="1282"/>
      <c r="C174" s="253">
        <f>SUM(D174+E174)</f>
        <v>14</v>
      </c>
      <c r="D174" s="312">
        <f t="shared" ref="D174:E176" si="23">SUM(F174+H174+J174+L174+N174+P174)</f>
        <v>10</v>
      </c>
      <c r="E174" s="155">
        <f t="shared" si="23"/>
        <v>4</v>
      </c>
      <c r="F174" s="314">
        <v>3</v>
      </c>
      <c r="G174" s="413">
        <v>0</v>
      </c>
      <c r="H174" s="119">
        <v>4</v>
      </c>
      <c r="I174" s="120">
        <v>0</v>
      </c>
      <c r="J174" s="314">
        <v>1</v>
      </c>
      <c r="K174" s="120">
        <v>1</v>
      </c>
      <c r="L174" s="314">
        <v>1</v>
      </c>
      <c r="M174" s="413">
        <v>1</v>
      </c>
      <c r="N174" s="119">
        <v>0</v>
      </c>
      <c r="O174" s="120">
        <v>2</v>
      </c>
      <c r="P174" s="314">
        <v>1</v>
      </c>
      <c r="Q174" s="120">
        <v>0</v>
      </c>
      <c r="R174" s="17"/>
      <c r="S174" s="17"/>
      <c r="T174" s="17"/>
      <c r="U174" s="17"/>
      <c r="V174" s="17"/>
      <c r="W174" s="17"/>
      <c r="X174" s="17"/>
      <c r="Y174" s="17"/>
      <c r="Z174" s="7"/>
      <c r="AA174" s="7"/>
    </row>
    <row r="175" spans="1:130" ht="16.149999999999999" customHeight="1" x14ac:dyDescent="0.25">
      <c r="A175" s="1283" t="s">
        <v>173</v>
      </c>
      <c r="B175" s="1284"/>
      <c r="C175" s="321">
        <f>SUM(D175+E175)</f>
        <v>103</v>
      </c>
      <c r="D175" s="322">
        <f t="shared" si="23"/>
        <v>58</v>
      </c>
      <c r="E175" s="415">
        <f t="shared" si="23"/>
        <v>45</v>
      </c>
      <c r="F175" s="353">
        <v>13</v>
      </c>
      <c r="G175" s="416">
        <v>11</v>
      </c>
      <c r="H175" s="288">
        <v>15</v>
      </c>
      <c r="I175" s="354">
        <v>13</v>
      </c>
      <c r="J175" s="353">
        <v>8</v>
      </c>
      <c r="K175" s="354">
        <v>7</v>
      </c>
      <c r="L175" s="353">
        <v>15</v>
      </c>
      <c r="M175" s="416">
        <v>5</v>
      </c>
      <c r="N175" s="288">
        <v>6</v>
      </c>
      <c r="O175" s="354">
        <v>3</v>
      </c>
      <c r="P175" s="353">
        <v>1</v>
      </c>
      <c r="Q175" s="354">
        <v>6</v>
      </c>
      <c r="R175" s="17"/>
      <c r="S175" s="17"/>
      <c r="T175" s="17"/>
      <c r="U175" s="17"/>
      <c r="V175" s="17"/>
      <c r="W175" s="17"/>
      <c r="X175" s="17"/>
      <c r="Y175" s="17"/>
      <c r="Z175" s="7"/>
      <c r="AA175" s="7"/>
    </row>
    <row r="176" spans="1:130" ht="16.149999999999999" customHeight="1" x14ac:dyDescent="0.25">
      <c r="A176" s="1285" t="s">
        <v>174</v>
      </c>
      <c r="B176" s="1286"/>
      <c r="C176" s="425">
        <f>SUM(D176+E176)</f>
        <v>9</v>
      </c>
      <c r="D176" s="324">
        <f t="shared" si="23"/>
        <v>3</v>
      </c>
      <c r="E176" s="162">
        <f t="shared" si="23"/>
        <v>6</v>
      </c>
      <c r="F176" s="326">
        <v>1</v>
      </c>
      <c r="G176" s="423">
        <v>2</v>
      </c>
      <c r="H176" s="58">
        <v>0</v>
      </c>
      <c r="I176" s="59">
        <v>1</v>
      </c>
      <c r="J176" s="326">
        <v>0</v>
      </c>
      <c r="K176" s="59">
        <v>0</v>
      </c>
      <c r="L176" s="326">
        <v>1</v>
      </c>
      <c r="M176" s="423">
        <v>1</v>
      </c>
      <c r="N176" s="58">
        <v>0</v>
      </c>
      <c r="O176" s="59">
        <v>2</v>
      </c>
      <c r="P176" s="326">
        <v>1</v>
      </c>
      <c r="Q176" s="59">
        <v>0</v>
      </c>
      <c r="R176" s="17"/>
      <c r="S176" s="17"/>
      <c r="T176" s="17"/>
      <c r="U176" s="17"/>
      <c r="V176" s="17"/>
      <c r="W176" s="17"/>
      <c r="X176" s="17"/>
      <c r="Y176" s="17"/>
      <c r="Z176" s="7"/>
      <c r="AA176" s="7"/>
    </row>
    <row r="177" spans="1:130" ht="16.149999999999999" customHeight="1" x14ac:dyDescent="0.25">
      <c r="A177" s="1569" t="s">
        <v>59</v>
      </c>
      <c r="B177" s="1570"/>
      <c r="C177" s="169">
        <f t="shared" ref="C177:K177" si="24">SUM(C174:C176)</f>
        <v>126</v>
      </c>
      <c r="D177" s="426">
        <f t="shared" si="24"/>
        <v>71</v>
      </c>
      <c r="E177" s="880">
        <f t="shared" si="24"/>
        <v>55</v>
      </c>
      <c r="F177" s="169">
        <f t="shared" si="24"/>
        <v>17</v>
      </c>
      <c r="G177" s="880">
        <f t="shared" si="24"/>
        <v>13</v>
      </c>
      <c r="H177" s="920">
        <f t="shared" si="24"/>
        <v>19</v>
      </c>
      <c r="I177" s="171">
        <f t="shared" si="24"/>
        <v>14</v>
      </c>
      <c r="J177" s="169">
        <f t="shared" si="24"/>
        <v>9</v>
      </c>
      <c r="K177" s="880">
        <f t="shared" si="24"/>
        <v>8</v>
      </c>
      <c r="L177" s="169">
        <f t="shared" ref="L177:Q177" si="25">SUM(L174:L176)</f>
        <v>17</v>
      </c>
      <c r="M177" s="880">
        <f t="shared" si="25"/>
        <v>7</v>
      </c>
      <c r="N177" s="920">
        <f t="shared" si="25"/>
        <v>6</v>
      </c>
      <c r="O177" s="171">
        <f t="shared" si="25"/>
        <v>7</v>
      </c>
      <c r="P177" s="169">
        <f t="shared" si="25"/>
        <v>3</v>
      </c>
      <c r="Q177" s="880">
        <f t="shared" si="25"/>
        <v>6</v>
      </c>
      <c r="R177" s="17"/>
      <c r="S177" s="17"/>
      <c r="T177" s="17"/>
      <c r="U177" s="17"/>
      <c r="V177" s="17"/>
      <c r="W177" s="17"/>
      <c r="X177" s="17"/>
      <c r="Y177" s="17"/>
      <c r="Z177" s="7"/>
      <c r="AA177" s="7"/>
    </row>
    <row r="178" spans="1:130" ht="16.149999999999999" customHeight="1" x14ac:dyDescent="0.25">
      <c r="A178" s="12" t="s">
        <v>175</v>
      </c>
      <c r="M178" s="829"/>
      <c r="N178" s="829"/>
      <c r="O178" s="829"/>
      <c r="P178" s="829"/>
    </row>
    <row r="179" spans="1:130" ht="31.15" customHeight="1" x14ac:dyDescent="0.25">
      <c r="A179" s="429" t="s">
        <v>176</v>
      </c>
      <c r="B179" s="430"/>
      <c r="C179" s="430"/>
      <c r="D179" s="430"/>
      <c r="E179" s="430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</row>
    <row r="180" spans="1:130" ht="16.149999999999999" customHeight="1" x14ac:dyDescent="0.25">
      <c r="A180" s="1597" t="s">
        <v>177</v>
      </c>
      <c r="B180" s="1545"/>
      <c r="C180" s="1289" t="s">
        <v>101</v>
      </c>
      <c r="D180" s="1290"/>
      <c r="E180" s="1291"/>
      <c r="F180" s="1295" t="s">
        <v>28</v>
      </c>
      <c r="G180" s="1296"/>
      <c r="H180" s="1296"/>
      <c r="I180" s="1296"/>
      <c r="J180" s="1296"/>
      <c r="K180" s="1296"/>
      <c r="L180" s="1296"/>
      <c r="M180" s="1296"/>
      <c r="N180" s="1296"/>
      <c r="O180" s="1296"/>
      <c r="P180" s="1296"/>
      <c r="Q180" s="1297"/>
    </row>
    <row r="181" spans="1:130" ht="16.149999999999999" customHeight="1" x14ac:dyDescent="0.25">
      <c r="A181" s="1288"/>
      <c r="B181" s="1194"/>
      <c r="C181" s="1292"/>
      <c r="D181" s="1293"/>
      <c r="E181" s="1294"/>
      <c r="F181" s="1606" t="s">
        <v>102</v>
      </c>
      <c r="G181" s="1299"/>
      <c r="H181" s="1606" t="s">
        <v>103</v>
      </c>
      <c r="I181" s="1299"/>
      <c r="J181" s="1606" t="s">
        <v>104</v>
      </c>
      <c r="K181" s="1299"/>
      <c r="L181" s="1606" t="s">
        <v>105</v>
      </c>
      <c r="M181" s="1299"/>
      <c r="N181" s="1606" t="s">
        <v>106</v>
      </c>
      <c r="O181" s="1299"/>
      <c r="P181" s="1300" t="s">
        <v>107</v>
      </c>
      <c r="Q181" s="1301"/>
    </row>
    <row r="182" spans="1:130" ht="16.149999999999999" customHeight="1" x14ac:dyDescent="0.25">
      <c r="A182" s="1268"/>
      <c r="B182" s="1195"/>
      <c r="C182" s="30" t="s">
        <v>17</v>
      </c>
      <c r="D182" s="83" t="s">
        <v>18</v>
      </c>
      <c r="E182" s="859" t="s">
        <v>19</v>
      </c>
      <c r="F182" s="858" t="s">
        <v>18</v>
      </c>
      <c r="G182" s="729" t="s">
        <v>19</v>
      </c>
      <c r="H182" s="858" t="s">
        <v>18</v>
      </c>
      <c r="I182" s="729" t="s">
        <v>19</v>
      </c>
      <c r="J182" s="858" t="s">
        <v>18</v>
      </c>
      <c r="K182" s="729" t="s">
        <v>19</v>
      </c>
      <c r="L182" s="858" t="s">
        <v>18</v>
      </c>
      <c r="M182" s="729" t="s">
        <v>19</v>
      </c>
      <c r="N182" s="858" t="s">
        <v>18</v>
      </c>
      <c r="O182" s="729" t="s">
        <v>19</v>
      </c>
      <c r="P182" s="858" t="s">
        <v>18</v>
      </c>
      <c r="Q182" s="729" t="s">
        <v>19</v>
      </c>
      <c r="R182" s="431"/>
    </row>
    <row r="183" spans="1:130" ht="16.149999999999999" customHeight="1" x14ac:dyDescent="0.25">
      <c r="A183" s="1302" t="s">
        <v>178</v>
      </c>
      <c r="B183" s="1303"/>
      <c r="C183" s="47">
        <f>SUM(D183+E183)</f>
        <v>0</v>
      </c>
      <c r="D183" s="103">
        <f t="shared" ref="D183:E185" si="26">SUM(F183+H183+J183+L183+N183+P183)</f>
        <v>0</v>
      </c>
      <c r="E183" s="181">
        <f t="shared" si="26"/>
        <v>0</v>
      </c>
      <c r="F183" s="52"/>
      <c r="G183" s="51"/>
      <c r="H183" s="52"/>
      <c r="I183" s="51"/>
      <c r="J183" s="52"/>
      <c r="K183" s="51"/>
      <c r="L183" s="52"/>
      <c r="M183" s="51"/>
      <c r="N183" s="52"/>
      <c r="O183" s="51"/>
      <c r="P183" s="52"/>
      <c r="Q183" s="51"/>
    </row>
    <row r="184" spans="1:130" ht="16.149999999999999" customHeight="1" x14ac:dyDescent="0.25">
      <c r="A184" s="1304" t="s">
        <v>179</v>
      </c>
      <c r="B184" s="1305"/>
      <c r="C184" s="110">
        <f>SUM(D184+E184)</f>
        <v>0</v>
      </c>
      <c r="D184" s="111">
        <f t="shared" si="26"/>
        <v>0</v>
      </c>
      <c r="E184" s="432">
        <f t="shared" si="26"/>
        <v>0</v>
      </c>
      <c r="F184" s="187"/>
      <c r="G184" s="105"/>
      <c r="H184" s="187"/>
      <c r="I184" s="105"/>
      <c r="J184" s="187"/>
      <c r="K184" s="105"/>
      <c r="L184" s="187"/>
      <c r="M184" s="105"/>
      <c r="N184" s="187"/>
      <c r="O184" s="105"/>
      <c r="P184" s="187"/>
      <c r="Q184" s="105"/>
    </row>
    <row r="185" spans="1:130" ht="16.149999999999999" customHeight="1" x14ac:dyDescent="0.25">
      <c r="A185" s="1285" t="s">
        <v>180</v>
      </c>
      <c r="B185" s="1286"/>
      <c r="C185" s="54">
        <f>SUM(D185+E185)</f>
        <v>0</v>
      </c>
      <c r="D185" s="114">
        <f t="shared" si="26"/>
        <v>0</v>
      </c>
      <c r="E185" s="201">
        <f t="shared" si="26"/>
        <v>0</v>
      </c>
      <c r="F185" s="262">
        <f t="shared" ref="F185:Q185" si="27">SUM(F183:F184)</f>
        <v>0</v>
      </c>
      <c r="G185" s="325">
        <f t="shared" si="27"/>
        <v>0</v>
      </c>
      <c r="H185" s="262">
        <f t="shared" si="27"/>
        <v>0</v>
      </c>
      <c r="I185" s="325">
        <f t="shared" si="27"/>
        <v>0</v>
      </c>
      <c r="J185" s="262">
        <f t="shared" si="27"/>
        <v>0</v>
      </c>
      <c r="K185" s="325">
        <f t="shared" si="27"/>
        <v>0</v>
      </c>
      <c r="L185" s="262">
        <f t="shared" si="27"/>
        <v>0</v>
      </c>
      <c r="M185" s="325">
        <f t="shared" si="27"/>
        <v>0</v>
      </c>
      <c r="N185" s="262">
        <f t="shared" si="27"/>
        <v>0</v>
      </c>
      <c r="O185" s="325">
        <f t="shared" si="27"/>
        <v>0</v>
      </c>
      <c r="P185" s="262">
        <f t="shared" si="27"/>
        <v>0</v>
      </c>
      <c r="Q185" s="325">
        <f t="shared" si="27"/>
        <v>0</v>
      </c>
    </row>
    <row r="186" spans="1:130" ht="31.15" customHeight="1" x14ac:dyDescent="0.25">
      <c r="A186" s="429" t="s">
        <v>181</v>
      </c>
      <c r="B186" s="429"/>
      <c r="C186" s="429"/>
      <c r="D186" s="429"/>
      <c r="E186" s="429"/>
      <c r="F186" s="429"/>
      <c r="G186" s="429"/>
      <c r="H186" s="429"/>
      <c r="I186" s="17"/>
      <c r="J186" s="17"/>
      <c r="K186" s="17"/>
      <c r="L186" s="17"/>
      <c r="M186" s="17"/>
      <c r="N186" s="17"/>
      <c r="O186" s="17"/>
      <c r="P186" s="17"/>
      <c r="Q186" s="1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149999999999999" customHeight="1" x14ac:dyDescent="0.25">
      <c r="A187" s="1607" t="s">
        <v>182</v>
      </c>
      <c r="B187" s="1548"/>
      <c r="C187" s="1608" t="s">
        <v>59</v>
      </c>
      <c r="D187" s="1550"/>
      <c r="E187" s="1551"/>
      <c r="F187" s="1609" t="s">
        <v>28</v>
      </c>
      <c r="G187" s="1610"/>
      <c r="H187" s="1610"/>
      <c r="I187" s="1610"/>
      <c r="J187" s="1610"/>
      <c r="K187" s="1610"/>
      <c r="L187" s="1610"/>
      <c r="M187" s="1610"/>
      <c r="N187" s="1610"/>
      <c r="O187" s="1610"/>
      <c r="P187" s="1610"/>
      <c r="Q187" s="1610"/>
      <c r="R187" s="1610"/>
      <c r="S187" s="1611"/>
    </row>
    <row r="188" spans="1:130" ht="16.149999999999999" customHeight="1" x14ac:dyDescent="0.25">
      <c r="A188" s="1308"/>
      <c r="B188" s="1309"/>
      <c r="C188" s="1315"/>
      <c r="D188" s="1316"/>
      <c r="E188" s="1317"/>
      <c r="F188" s="1574" t="s">
        <v>183</v>
      </c>
      <c r="G188" s="1577"/>
      <c r="H188" s="1310" t="s">
        <v>184</v>
      </c>
      <c r="I188" s="1311"/>
      <c r="J188" s="1310" t="s">
        <v>185</v>
      </c>
      <c r="K188" s="1311"/>
      <c r="L188" s="1310" t="s">
        <v>186</v>
      </c>
      <c r="M188" s="1311"/>
      <c r="N188" s="1310" t="s">
        <v>187</v>
      </c>
      <c r="O188" s="1311"/>
      <c r="P188" s="1310" t="s">
        <v>188</v>
      </c>
      <c r="Q188" s="1311"/>
      <c r="R188" s="1310" t="s">
        <v>189</v>
      </c>
      <c r="S188" s="1311"/>
    </row>
    <row r="189" spans="1:130" ht="16.149999999999999" customHeight="1" x14ac:dyDescent="0.25">
      <c r="A189" s="1310"/>
      <c r="B189" s="1311"/>
      <c r="C189" s="921" t="s">
        <v>190</v>
      </c>
      <c r="D189" s="922" t="s">
        <v>18</v>
      </c>
      <c r="E189" s="832" t="s">
        <v>19</v>
      </c>
      <c r="F189" s="436" t="s">
        <v>18</v>
      </c>
      <c r="G189" s="437" t="s">
        <v>19</v>
      </c>
      <c r="H189" s="436" t="s">
        <v>18</v>
      </c>
      <c r="I189" s="437" t="s">
        <v>19</v>
      </c>
      <c r="J189" s="436" t="s">
        <v>18</v>
      </c>
      <c r="K189" s="437" t="s">
        <v>19</v>
      </c>
      <c r="L189" s="436" t="s">
        <v>18</v>
      </c>
      <c r="M189" s="437" t="s">
        <v>19</v>
      </c>
      <c r="N189" s="436" t="s">
        <v>18</v>
      </c>
      <c r="O189" s="437" t="s">
        <v>19</v>
      </c>
      <c r="P189" s="436" t="s">
        <v>18</v>
      </c>
      <c r="Q189" s="437" t="s">
        <v>19</v>
      </c>
      <c r="R189" s="436" t="s">
        <v>18</v>
      </c>
      <c r="S189" s="437" t="s">
        <v>19</v>
      </c>
    </row>
    <row r="190" spans="1:130" ht="16.149999999999999" customHeight="1" x14ac:dyDescent="0.25">
      <c r="A190" s="1612" t="s">
        <v>191</v>
      </c>
      <c r="B190" s="438" t="s">
        <v>114</v>
      </c>
      <c r="C190" s="439">
        <f>SUM(D190+E190)</f>
        <v>0</v>
      </c>
      <c r="D190" s="440">
        <f>SUM(F190+H190+J190+L190+N190+P190+R190)</f>
        <v>0</v>
      </c>
      <c r="E190" s="441">
        <f>SUM(G190+I190+K190+M190+O190+Q190+S190)</f>
        <v>0</v>
      </c>
      <c r="F190" s="442"/>
      <c r="G190" s="443"/>
      <c r="H190" s="442"/>
      <c r="I190" s="443"/>
      <c r="J190" s="442"/>
      <c r="K190" s="443"/>
      <c r="L190" s="442"/>
      <c r="M190" s="443"/>
      <c r="N190" s="442"/>
      <c r="O190" s="443"/>
      <c r="P190" s="442"/>
      <c r="Q190" s="444"/>
      <c r="R190" s="442"/>
      <c r="S190" s="444"/>
    </row>
    <row r="191" spans="1:130" ht="16.149999999999999" customHeight="1" x14ac:dyDescent="0.25">
      <c r="A191" s="1322"/>
      <c r="B191" s="445" t="s">
        <v>192</v>
      </c>
      <c r="C191" s="446">
        <f>SUM(D191+E191)</f>
        <v>0</v>
      </c>
      <c r="D191" s="447">
        <f>SUM(F191+H191+J191+L191+N191+P191+R191)</f>
        <v>0</v>
      </c>
      <c r="E191" s="448">
        <f>SUM(G191+I191+K191+M191+O191+Q191+S191)</f>
        <v>0</v>
      </c>
      <c r="F191" s="449"/>
      <c r="G191" s="450"/>
      <c r="H191" s="449"/>
      <c r="I191" s="450"/>
      <c r="J191" s="449"/>
      <c r="K191" s="450"/>
      <c r="L191" s="449"/>
      <c r="M191" s="450"/>
      <c r="N191" s="449"/>
      <c r="O191" s="450"/>
      <c r="P191" s="449"/>
      <c r="Q191" s="451"/>
      <c r="R191" s="449"/>
      <c r="S191" s="451"/>
    </row>
    <row r="192" spans="1:130" ht="16.149999999999999" customHeight="1" x14ac:dyDescent="0.25">
      <c r="A192" s="1323" t="s">
        <v>193</v>
      </c>
      <c r="B192" s="1324"/>
      <c r="C192" s="452">
        <f>SUM(C190+C191)</f>
        <v>0</v>
      </c>
      <c r="D192" s="453">
        <f>SUM(D190+D191)</f>
        <v>0</v>
      </c>
      <c r="E192" s="923">
        <f>SUM(E190+E191)</f>
        <v>0</v>
      </c>
      <c r="F192" s="452">
        <f>SUM(F190+F191)</f>
        <v>0</v>
      </c>
      <c r="G192" s="455">
        <f t="shared" ref="G192:Q192" si="28">SUM(G190+G191)</f>
        <v>0</v>
      </c>
      <c r="H192" s="452">
        <f t="shared" si="28"/>
        <v>0</v>
      </c>
      <c r="I192" s="455">
        <f t="shared" si="28"/>
        <v>0</v>
      </c>
      <c r="J192" s="452">
        <f t="shared" si="28"/>
        <v>0</v>
      </c>
      <c r="K192" s="455">
        <f t="shared" si="28"/>
        <v>0</v>
      </c>
      <c r="L192" s="452">
        <f t="shared" si="28"/>
        <v>0</v>
      </c>
      <c r="M192" s="455">
        <f t="shared" si="28"/>
        <v>0</v>
      </c>
      <c r="N192" s="452">
        <f t="shared" si="28"/>
        <v>0</v>
      </c>
      <c r="O192" s="455">
        <f t="shared" si="28"/>
        <v>0</v>
      </c>
      <c r="P192" s="452">
        <f t="shared" si="28"/>
        <v>0</v>
      </c>
      <c r="Q192" s="455">
        <f t="shared" si="28"/>
        <v>0</v>
      </c>
      <c r="R192" s="452">
        <f>SUM(R190+R191)</f>
        <v>0</v>
      </c>
      <c r="S192" s="455">
        <f>SUM(S190+S191)</f>
        <v>0</v>
      </c>
    </row>
    <row r="193" spans="1:130" ht="24" customHeight="1" x14ac:dyDescent="0.25">
      <c r="A193" s="429" t="s">
        <v>194</v>
      </c>
      <c r="B193" s="429"/>
      <c r="C193" s="429"/>
      <c r="D193" s="429"/>
      <c r="E193" s="429"/>
      <c r="F193" s="429"/>
      <c r="I193" s="369"/>
      <c r="J193" s="369"/>
      <c r="K193" s="369"/>
      <c r="L193" s="369"/>
      <c r="M193" s="369"/>
      <c r="N193" s="369"/>
      <c r="O193" s="369"/>
      <c r="P193" s="369"/>
      <c r="Q193" s="369"/>
    </row>
    <row r="194" spans="1:130" x14ac:dyDescent="0.25">
      <c r="A194" s="1613" t="s">
        <v>195</v>
      </c>
      <c r="B194" s="1557"/>
      <c r="C194" s="1614" t="s">
        <v>59</v>
      </c>
      <c r="D194" s="1559"/>
      <c r="E194" s="1560"/>
      <c r="F194" s="1615" t="s">
        <v>28</v>
      </c>
      <c r="G194" s="1616"/>
      <c r="H194" s="1616"/>
      <c r="I194" s="1616"/>
      <c r="J194" s="1616"/>
      <c r="K194" s="1616"/>
      <c r="L194" s="1616"/>
      <c r="M194" s="1616"/>
      <c r="N194" s="1616"/>
      <c r="O194" s="1617"/>
      <c r="P194" s="1613" t="s">
        <v>196</v>
      </c>
      <c r="Q194" s="1557"/>
      <c r="R194" s="1564" t="s">
        <v>197</v>
      </c>
      <c r="S194" s="1557"/>
      <c r="T194" s="1615" t="s">
        <v>198</v>
      </c>
      <c r="U194" s="1616"/>
      <c r="V194" s="1616"/>
      <c r="W194" s="1617"/>
    </row>
    <row r="195" spans="1:130" ht="15.75" customHeight="1" x14ac:dyDescent="0.25">
      <c r="A195" s="1327"/>
      <c r="B195" s="1328"/>
      <c r="C195" s="1334"/>
      <c r="D195" s="1335"/>
      <c r="E195" s="1336"/>
      <c r="F195" s="1350" t="s">
        <v>30</v>
      </c>
      <c r="G195" s="1350"/>
      <c r="H195" s="1350" t="s">
        <v>31</v>
      </c>
      <c r="I195" s="1350"/>
      <c r="J195" s="1350" t="s">
        <v>119</v>
      </c>
      <c r="K195" s="1350"/>
      <c r="L195" s="1350" t="s">
        <v>199</v>
      </c>
      <c r="M195" s="1350"/>
      <c r="N195" s="1350" t="s">
        <v>200</v>
      </c>
      <c r="O195" s="1350"/>
      <c r="P195" s="1329"/>
      <c r="Q195" s="1330"/>
      <c r="R195" s="1341"/>
      <c r="S195" s="1330"/>
      <c r="T195" s="1620" t="s">
        <v>201</v>
      </c>
      <c r="U195" s="1568" t="s">
        <v>202</v>
      </c>
      <c r="V195" s="1620" t="s">
        <v>203</v>
      </c>
      <c r="W195" s="1620" t="s">
        <v>204</v>
      </c>
    </row>
    <row r="196" spans="1:130" s="462" customFormat="1" ht="30.75" customHeight="1" x14ac:dyDescent="0.25">
      <c r="A196" s="1329"/>
      <c r="B196" s="1330"/>
      <c r="C196" s="924" t="s">
        <v>190</v>
      </c>
      <c r="D196" s="925" t="s">
        <v>18</v>
      </c>
      <c r="E196" s="836" t="s">
        <v>19</v>
      </c>
      <c r="F196" s="459" t="s">
        <v>18</v>
      </c>
      <c r="G196" s="460" t="s">
        <v>19</v>
      </c>
      <c r="H196" s="459" t="s">
        <v>18</v>
      </c>
      <c r="I196" s="460" t="s">
        <v>19</v>
      </c>
      <c r="J196" s="459" t="s">
        <v>18</v>
      </c>
      <c r="K196" s="460" t="s">
        <v>19</v>
      </c>
      <c r="L196" s="459" t="s">
        <v>18</v>
      </c>
      <c r="M196" s="460" t="s">
        <v>19</v>
      </c>
      <c r="N196" s="459" t="s">
        <v>18</v>
      </c>
      <c r="O196" s="460" t="s">
        <v>19</v>
      </c>
      <c r="P196" s="459" t="s">
        <v>18</v>
      </c>
      <c r="Q196" s="460" t="s">
        <v>19</v>
      </c>
      <c r="R196" s="926" t="s">
        <v>18</v>
      </c>
      <c r="S196" s="460" t="s">
        <v>19</v>
      </c>
      <c r="T196" s="1352"/>
      <c r="U196" s="1354"/>
      <c r="V196" s="1352"/>
      <c r="W196" s="135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</row>
    <row r="197" spans="1:130" ht="21.75" customHeight="1" x14ac:dyDescent="0.25">
      <c r="A197" s="1618" t="s">
        <v>205</v>
      </c>
      <c r="B197" s="1619"/>
      <c r="C197" s="463">
        <f>SUM(D197+E197)</f>
        <v>0</v>
      </c>
      <c r="D197" s="464">
        <f>SUM(F197+H197+J197+L197+N197)</f>
        <v>0</v>
      </c>
      <c r="E197" s="927">
        <f>SUM(G197+I197+K197+M197+O197)</f>
        <v>0</v>
      </c>
      <c r="F197" s="466"/>
      <c r="G197" s="928"/>
      <c r="H197" s="466"/>
      <c r="I197" s="928"/>
      <c r="J197" s="466"/>
      <c r="K197" s="928"/>
      <c r="L197" s="466"/>
      <c r="M197" s="928"/>
      <c r="N197" s="466"/>
      <c r="O197" s="928"/>
      <c r="P197" s="466"/>
      <c r="Q197" s="929"/>
      <c r="R197" s="928"/>
      <c r="S197" s="929"/>
      <c r="T197" s="469"/>
      <c r="U197" s="929"/>
      <c r="V197" s="469"/>
      <c r="W197" s="469"/>
      <c r="X197" s="93"/>
      <c r="CG197" s="10">
        <v>0</v>
      </c>
      <c r="CH197" s="10">
        <v>0</v>
      </c>
      <c r="CI197" s="10">
        <v>0</v>
      </c>
      <c r="CJ197" s="10">
        <v>0</v>
      </c>
      <c r="CK197" s="10">
        <v>0</v>
      </c>
    </row>
    <row r="198" spans="1:130" ht="28.5" customHeight="1" x14ac:dyDescent="0.25">
      <c r="A198" s="429" t="s">
        <v>206</v>
      </c>
      <c r="B198" s="429"/>
      <c r="C198" s="429"/>
    </row>
    <row r="199" spans="1:130" x14ac:dyDescent="0.25">
      <c r="A199" s="1613" t="s">
        <v>195</v>
      </c>
      <c r="B199" s="1557"/>
      <c r="C199" s="1598" t="s">
        <v>32</v>
      </c>
      <c r="D199" s="1600"/>
    </row>
    <row r="200" spans="1:130" ht="23.25" customHeight="1" x14ac:dyDescent="0.25">
      <c r="A200" s="1329"/>
      <c r="B200" s="1330"/>
      <c r="C200" s="459" t="s">
        <v>18</v>
      </c>
      <c r="D200" s="460" t="s">
        <v>19</v>
      </c>
    </row>
    <row r="201" spans="1:130" ht="22.5" customHeight="1" x14ac:dyDescent="0.25">
      <c r="A201" s="1346" t="s">
        <v>207</v>
      </c>
      <c r="B201" s="1347"/>
      <c r="C201" s="470"/>
      <c r="D201" s="471"/>
    </row>
    <row r="202" spans="1:130" ht="24" customHeight="1" x14ac:dyDescent="0.25">
      <c r="A202" s="1348" t="s">
        <v>208</v>
      </c>
      <c r="B202" s="1349"/>
      <c r="C202" s="472"/>
      <c r="D202" s="473"/>
    </row>
    <row r="203" spans="1:130" ht="27.75" customHeight="1" x14ac:dyDescent="0.25">
      <c r="A203" s="1348" t="s">
        <v>209</v>
      </c>
      <c r="B203" s="1349"/>
      <c r="C203" s="472"/>
      <c r="D203" s="473"/>
    </row>
    <row r="204" spans="1:130" ht="27.75" customHeight="1" x14ac:dyDescent="0.25">
      <c r="A204" s="1342" t="s">
        <v>210</v>
      </c>
      <c r="B204" s="1343"/>
      <c r="C204" s="474"/>
      <c r="D204" s="475"/>
    </row>
    <row r="250" spans="1:130" s="476" customFormat="1" hidden="1" x14ac:dyDescent="0.25">
      <c r="A250" s="476">
        <f>SUM(F12:Y14,F20:R38,F43:Q46,F52:I54,F59:O63,C69:C72,C75:E75,C78:E81,F86:I90,F96:Q103,F108:AA137,F139:AA148,F154:AM159,F164:O169,F174:Q176,F183:Q184,F190:S191,F197:W197,C201:D204)</f>
        <v>126</v>
      </c>
      <c r="B250" s="476">
        <f>SUM(DF13:DY13,CG20:CN204)</f>
        <v>0</v>
      </c>
      <c r="BA250" s="477"/>
      <c r="BB250" s="477"/>
      <c r="BC250" s="477"/>
      <c r="BD250" s="477"/>
      <c r="BE250" s="477"/>
      <c r="BF250" s="477"/>
      <c r="BG250" s="477"/>
      <c r="BH250" s="477"/>
      <c r="BI250" s="477"/>
      <c r="BJ250" s="477"/>
      <c r="BK250" s="477"/>
      <c r="BL250" s="477"/>
      <c r="BM250" s="477"/>
      <c r="BN250" s="477"/>
      <c r="BO250" s="477"/>
      <c r="BP250" s="477"/>
      <c r="BQ250" s="477"/>
      <c r="BR250" s="477"/>
      <c r="BS250" s="477"/>
      <c r="BT250" s="477"/>
      <c r="BU250" s="477"/>
      <c r="BV250" s="477"/>
      <c r="BW250" s="477"/>
      <c r="BX250" s="477"/>
      <c r="BY250" s="477"/>
      <c r="BZ250" s="477"/>
      <c r="CA250" s="477"/>
      <c r="CB250" s="477"/>
      <c r="CC250" s="477"/>
      <c r="CD250" s="477"/>
      <c r="CE250" s="477"/>
      <c r="CF250" s="477"/>
      <c r="CG250" s="477"/>
      <c r="CH250" s="477"/>
      <c r="CI250" s="477"/>
      <c r="CJ250" s="477"/>
      <c r="CK250" s="477"/>
      <c r="CL250" s="477"/>
      <c r="CM250" s="477"/>
      <c r="CN250" s="477"/>
      <c r="CO250" s="477"/>
      <c r="CP250" s="477"/>
      <c r="CQ250" s="477"/>
      <c r="CR250" s="477"/>
      <c r="CS250" s="477"/>
      <c r="CT250" s="477"/>
      <c r="CU250" s="477"/>
      <c r="CV250" s="477"/>
      <c r="CW250" s="477"/>
      <c r="CX250" s="477"/>
      <c r="CY250" s="477"/>
      <c r="CZ250" s="477"/>
      <c r="DA250" s="477"/>
      <c r="DB250" s="477"/>
      <c r="DC250" s="477"/>
      <c r="DD250" s="477"/>
      <c r="DE250" s="477"/>
      <c r="DF250" s="477"/>
      <c r="DG250" s="477"/>
      <c r="DH250" s="477"/>
      <c r="DI250" s="477"/>
      <c r="DJ250" s="477"/>
      <c r="DK250" s="477"/>
      <c r="DL250" s="477"/>
      <c r="DM250" s="477"/>
      <c r="DN250" s="477"/>
      <c r="DO250" s="477"/>
      <c r="DP250" s="477"/>
      <c r="DQ250" s="477"/>
      <c r="DR250" s="477"/>
      <c r="DS250" s="477"/>
      <c r="DT250" s="477"/>
      <c r="DU250" s="477"/>
      <c r="DV250" s="477"/>
      <c r="DW250" s="477"/>
      <c r="DX250" s="477"/>
      <c r="DY250" s="477"/>
      <c r="DZ250" s="477"/>
    </row>
  </sheetData>
  <mergeCells count="224">
    <mergeCell ref="T194:W194"/>
    <mergeCell ref="F195:G195"/>
    <mergeCell ref="H195:I195"/>
    <mergeCell ref="J195:K195"/>
    <mergeCell ref="L195:M195"/>
    <mergeCell ref="N195:O195"/>
    <mergeCell ref="T195:T196"/>
    <mergeCell ref="U195:U196"/>
    <mergeCell ref="V195:V196"/>
    <mergeCell ref="W195:W196"/>
    <mergeCell ref="A190:A191"/>
    <mergeCell ref="A192:B192"/>
    <mergeCell ref="A194:B196"/>
    <mergeCell ref="C194:E195"/>
    <mergeCell ref="F194:O194"/>
    <mergeCell ref="P194:Q195"/>
    <mergeCell ref="R194:S195"/>
    <mergeCell ref="A204:B204"/>
    <mergeCell ref="A197:B197"/>
    <mergeCell ref="A199:B200"/>
    <mergeCell ref="C199:D199"/>
    <mergeCell ref="A201:B201"/>
    <mergeCell ref="A202:B202"/>
    <mergeCell ref="A203:B203"/>
    <mergeCell ref="A183:B183"/>
    <mergeCell ref="A184:B184"/>
    <mergeCell ref="A185:B185"/>
    <mergeCell ref="A187:B189"/>
    <mergeCell ref="C187:E188"/>
    <mergeCell ref="F187:S187"/>
    <mergeCell ref="F188:G188"/>
    <mergeCell ref="H188:I188"/>
    <mergeCell ref="J188:K188"/>
    <mergeCell ref="L188:M188"/>
    <mergeCell ref="N188:O188"/>
    <mergeCell ref="P188:Q188"/>
    <mergeCell ref="R188:S188"/>
    <mergeCell ref="A180:B182"/>
    <mergeCell ref="C180:E181"/>
    <mergeCell ref="F180:Q180"/>
    <mergeCell ref="F181:G181"/>
    <mergeCell ref="H181:I181"/>
    <mergeCell ref="J181:K181"/>
    <mergeCell ref="L181:M181"/>
    <mergeCell ref="N181:O181"/>
    <mergeCell ref="P181:Q181"/>
    <mergeCell ref="N172:O172"/>
    <mergeCell ref="P172:Q172"/>
    <mergeCell ref="A174:B174"/>
    <mergeCell ref="A175:B175"/>
    <mergeCell ref="A176:B176"/>
    <mergeCell ref="A177:B177"/>
    <mergeCell ref="A164:A166"/>
    <mergeCell ref="A167:A169"/>
    <mergeCell ref="A170:O170"/>
    <mergeCell ref="A171:B173"/>
    <mergeCell ref="C171:E172"/>
    <mergeCell ref="F171:Q171"/>
    <mergeCell ref="F172:G172"/>
    <mergeCell ref="H172:I172"/>
    <mergeCell ref="J172:K172"/>
    <mergeCell ref="L172:M172"/>
    <mergeCell ref="A154:A156"/>
    <mergeCell ref="R152:S152"/>
    <mergeCell ref="T152:U152"/>
    <mergeCell ref="V152:W152"/>
    <mergeCell ref="X152:Y152"/>
    <mergeCell ref="Z152:AA152"/>
    <mergeCell ref="AB152:AC152"/>
    <mergeCell ref="A157:A159"/>
    <mergeCell ref="A161:A163"/>
    <mergeCell ref="B161:B163"/>
    <mergeCell ref="C161:E162"/>
    <mergeCell ref="F161:O161"/>
    <mergeCell ref="F162:G162"/>
    <mergeCell ref="H162:I162"/>
    <mergeCell ref="J162:K162"/>
    <mergeCell ref="L162:M162"/>
    <mergeCell ref="N162:O162"/>
    <mergeCell ref="A149:B149"/>
    <mergeCell ref="A151:B153"/>
    <mergeCell ref="C151:E152"/>
    <mergeCell ref="F151:AM151"/>
    <mergeCell ref="F152:G152"/>
    <mergeCell ref="H152:I152"/>
    <mergeCell ref="J152:K152"/>
    <mergeCell ref="L152:M152"/>
    <mergeCell ref="N152:O152"/>
    <mergeCell ref="P152:Q152"/>
    <mergeCell ref="AD152:AE152"/>
    <mergeCell ref="AF152:AG152"/>
    <mergeCell ref="AH152:AI152"/>
    <mergeCell ref="AJ152:AK152"/>
    <mergeCell ref="AL152:AM152"/>
    <mergeCell ref="A123:A127"/>
    <mergeCell ref="A128:A132"/>
    <mergeCell ref="A133:A137"/>
    <mergeCell ref="A138:B138"/>
    <mergeCell ref="A139:A143"/>
    <mergeCell ref="A144:A148"/>
    <mergeCell ref="V106:W106"/>
    <mergeCell ref="X106:Y106"/>
    <mergeCell ref="Z106:AA106"/>
    <mergeCell ref="A108:A112"/>
    <mergeCell ref="A113:A117"/>
    <mergeCell ref="A118:A122"/>
    <mergeCell ref="C105:E106"/>
    <mergeCell ref="F105:AA105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A98:B98"/>
    <mergeCell ref="A99:B99"/>
    <mergeCell ref="A100:B100"/>
    <mergeCell ref="A101:A103"/>
    <mergeCell ref="A105:A107"/>
    <mergeCell ref="B105:B107"/>
    <mergeCell ref="J94:K94"/>
    <mergeCell ref="L94:M94"/>
    <mergeCell ref="N94:O94"/>
    <mergeCell ref="P94:Q94"/>
    <mergeCell ref="A96:B96"/>
    <mergeCell ref="A97:B97"/>
    <mergeCell ref="A88:B88"/>
    <mergeCell ref="A89:B89"/>
    <mergeCell ref="A90:B90"/>
    <mergeCell ref="A91:P91"/>
    <mergeCell ref="A92:Q92"/>
    <mergeCell ref="A93:B95"/>
    <mergeCell ref="C93:E94"/>
    <mergeCell ref="F93:Q93"/>
    <mergeCell ref="F94:G94"/>
    <mergeCell ref="H94:I94"/>
    <mergeCell ref="C83:E83"/>
    <mergeCell ref="F83:G83"/>
    <mergeCell ref="H83:I83"/>
    <mergeCell ref="A85:B85"/>
    <mergeCell ref="A86:B86"/>
    <mergeCell ref="A87:B87"/>
    <mergeCell ref="A74:B74"/>
    <mergeCell ref="A75:B75"/>
    <mergeCell ref="A77:B77"/>
    <mergeCell ref="A78:A79"/>
    <mergeCell ref="A80:A81"/>
    <mergeCell ref="A83:B84"/>
    <mergeCell ref="C66:C67"/>
    <mergeCell ref="A68:B68"/>
    <mergeCell ref="A69:B69"/>
    <mergeCell ref="A70:B70"/>
    <mergeCell ref="A71:B71"/>
    <mergeCell ref="A72:B72"/>
    <mergeCell ref="A59:B59"/>
    <mergeCell ref="A60:B60"/>
    <mergeCell ref="A61:B61"/>
    <mergeCell ref="A62:B62"/>
    <mergeCell ref="A63:B63"/>
    <mergeCell ref="A66:B67"/>
    <mergeCell ref="A54:B54"/>
    <mergeCell ref="A56:B58"/>
    <mergeCell ref="C56:E57"/>
    <mergeCell ref="F56:O56"/>
    <mergeCell ref="F57:G57"/>
    <mergeCell ref="H57:I57"/>
    <mergeCell ref="J57:K57"/>
    <mergeCell ref="L57:M57"/>
    <mergeCell ref="N57:O57"/>
    <mergeCell ref="F48:I48"/>
    <mergeCell ref="F49:G49"/>
    <mergeCell ref="H49:I49"/>
    <mergeCell ref="A51:B51"/>
    <mergeCell ref="A52:B52"/>
    <mergeCell ref="A53:B53"/>
    <mergeCell ref="A43:B43"/>
    <mergeCell ref="A44:B44"/>
    <mergeCell ref="A45:B45"/>
    <mergeCell ref="A46:B46"/>
    <mergeCell ref="A48:B50"/>
    <mergeCell ref="C48:E49"/>
    <mergeCell ref="A40:B42"/>
    <mergeCell ref="C40:E41"/>
    <mergeCell ref="F40:Q40"/>
    <mergeCell ref="F41:G41"/>
    <mergeCell ref="H41:I41"/>
    <mergeCell ref="J41:K41"/>
    <mergeCell ref="L41:M41"/>
    <mergeCell ref="N41:O41"/>
    <mergeCell ref="P41:Q41"/>
    <mergeCell ref="A20:B20"/>
    <mergeCell ref="A21:A24"/>
    <mergeCell ref="A25:A33"/>
    <mergeCell ref="A34:A35"/>
    <mergeCell ref="A36:A38"/>
    <mergeCell ref="A17:A19"/>
    <mergeCell ref="B17:B19"/>
    <mergeCell ref="C17:E18"/>
    <mergeCell ref="F17:Q17"/>
    <mergeCell ref="R17:R19"/>
    <mergeCell ref="F18:G18"/>
    <mergeCell ref="H18:I18"/>
    <mergeCell ref="J18:K18"/>
    <mergeCell ref="L18:M18"/>
    <mergeCell ref="N18:O18"/>
    <mergeCell ref="R10:S10"/>
    <mergeCell ref="T10:U10"/>
    <mergeCell ref="V10:W10"/>
    <mergeCell ref="P18:Q18"/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</mergeCells>
  <dataValidations count="1">
    <dataValidation type="whole" operator="greaterThanOrEqual" allowBlank="1" showInputMessage="1" showErrorMessage="1" error="Valor no Permitido" sqref="F12:Y14 F20:R38 F43:Q46 F52:I54 F59:O63 C69:C72 C75:E75 C78:E81 F86:I90 F96:Q103 F108:AA137 F139:AA148 F154:AM159 F164:O169 F174:Q176 F183:Q184 F190:S191 F197:W197 C201:D204" xr:uid="{36A8073F-21EE-44BC-A933-2B82FFB91B7B}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60A91-E8D2-42BA-AA9E-B82A37690A12}">
  <dimension ref="A1:DZ250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3.28515625" style="12" customWidth="1"/>
    <col min="2" max="2" width="30.7109375" style="12" customWidth="1"/>
    <col min="3" max="3" width="18.85546875" style="12" customWidth="1"/>
    <col min="4" max="4" width="17.28515625" style="12" customWidth="1"/>
    <col min="5" max="5" width="18.42578125" style="12" customWidth="1"/>
    <col min="6" max="6" width="16.140625" style="12" customWidth="1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/>
    <col min="76" max="78" width="16" style="9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6384" width="11.42578125" style="12"/>
  </cols>
  <sheetData>
    <row r="1" spans="1:130" s="2" customFormat="1" ht="16.149999999999999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149999999999999" customHeight="1" x14ac:dyDescent="0.15">
      <c r="A2" s="1" t="str">
        <f>CONCATENATE("COMUNA: ",[7]NOMBRE!B2," - ","( ",[7]NOMBRE!C2,[7]NOMBRE!D2,[7]NOMBRE!E2,[7]NOMBRE!F2,[7]NOMBRE!G2,"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149999999999999" customHeight="1" x14ac:dyDescent="0.1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149999999999999" customHeight="1" x14ac:dyDescent="0.15">
      <c r="A4" s="1" t="str">
        <f>CONCATENATE("MES: ",[7]NOMBRE!B6," - ","( ",[7]NOMBRE!C6,[7]NOMBRE!D6," )")</f>
        <v>MES: JUNIO - ( 06 )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149999999999999" customHeight="1" x14ac:dyDescent="0.15">
      <c r="A5" s="1" t="str">
        <f>CONCATENATE("AÑO: ",[7]NOMBRE!B7)</f>
        <v>AÑO: 2019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1186" t="s">
        <v>1</v>
      </c>
      <c r="B6" s="1186"/>
      <c r="C6" s="1186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  <c r="T6" s="1186"/>
      <c r="U6" s="1186"/>
      <c r="V6" s="1186"/>
      <c r="W6" s="1186"/>
      <c r="X6" s="1186"/>
      <c r="Y6" s="1187"/>
      <c r="Z6" s="7"/>
      <c r="AA6" s="7"/>
    </row>
    <row r="7" spans="1:130" ht="31.1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17"/>
      <c r="S7" s="17"/>
      <c r="T7" s="17"/>
      <c r="U7" s="17"/>
      <c r="V7" s="17"/>
      <c r="W7" s="17"/>
      <c r="X7" s="17"/>
      <c r="Y7" s="1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15" customHeight="1" x14ac:dyDescent="0.25">
      <c r="A8" s="18" t="s">
        <v>3</v>
      </c>
      <c r="B8" s="19"/>
      <c r="C8" s="19"/>
      <c r="D8" s="19"/>
      <c r="E8" s="19"/>
      <c r="F8" s="20"/>
      <c r="G8" s="21"/>
      <c r="H8" s="22"/>
      <c r="I8" s="23"/>
      <c r="J8" s="21"/>
      <c r="K8" s="743"/>
      <c r="L8" s="21"/>
      <c r="M8" s="22"/>
      <c r="N8" s="23"/>
      <c r="O8" s="23"/>
      <c r="P8" s="25"/>
      <c r="Q8" s="21"/>
      <c r="R8" s="22"/>
      <c r="S8" s="22"/>
      <c r="T8" s="22"/>
      <c r="U8" s="22"/>
      <c r="V8" s="22"/>
      <c r="W8" s="22"/>
      <c r="X8" s="22"/>
      <c r="Y8" s="23"/>
      <c r="Z8" s="26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149999999999999" customHeight="1" x14ac:dyDescent="0.25">
      <c r="A9" s="1183" t="s">
        <v>4</v>
      </c>
      <c r="B9" s="1183"/>
      <c r="C9" s="1588" t="s">
        <v>5</v>
      </c>
      <c r="D9" s="1590"/>
      <c r="E9" s="1589"/>
      <c r="F9" s="1360" t="s">
        <v>6</v>
      </c>
      <c r="G9" s="1361"/>
      <c r="H9" s="1361"/>
      <c r="I9" s="1361"/>
      <c r="J9" s="1361"/>
      <c r="K9" s="1361"/>
      <c r="L9" s="1361"/>
      <c r="M9" s="1361"/>
      <c r="N9" s="1361"/>
      <c r="O9" s="1361"/>
      <c r="P9" s="1361"/>
      <c r="Q9" s="1361"/>
      <c r="R9" s="1361"/>
      <c r="S9" s="1361"/>
      <c r="T9" s="1361"/>
      <c r="U9" s="1361"/>
      <c r="V9" s="1361"/>
      <c r="W9" s="1361"/>
      <c r="X9" s="1361"/>
      <c r="Y9" s="1362"/>
      <c r="Z9" s="945"/>
      <c r="AA9" s="946"/>
    </row>
    <row r="10" spans="1:130" ht="16.149999999999999" customHeight="1" x14ac:dyDescent="0.25">
      <c r="A10" s="1183"/>
      <c r="B10" s="1183"/>
      <c r="C10" s="1190"/>
      <c r="D10" s="1191"/>
      <c r="E10" s="1185"/>
      <c r="F10" s="1621" t="s">
        <v>7</v>
      </c>
      <c r="G10" s="1622"/>
      <c r="H10" s="1621" t="s">
        <v>8</v>
      </c>
      <c r="I10" s="1622"/>
      <c r="J10" s="1621" t="s">
        <v>9</v>
      </c>
      <c r="K10" s="1622"/>
      <c r="L10" s="1621" t="s">
        <v>10</v>
      </c>
      <c r="M10" s="1622"/>
      <c r="N10" s="1621" t="s">
        <v>11</v>
      </c>
      <c r="O10" s="1622"/>
      <c r="P10" s="1621" t="s">
        <v>12</v>
      </c>
      <c r="Q10" s="1622"/>
      <c r="R10" s="1621" t="s">
        <v>13</v>
      </c>
      <c r="S10" s="1622"/>
      <c r="T10" s="1621" t="s">
        <v>14</v>
      </c>
      <c r="U10" s="1622"/>
      <c r="V10" s="1621" t="s">
        <v>15</v>
      </c>
      <c r="W10" s="1622"/>
      <c r="X10" s="1621" t="s">
        <v>16</v>
      </c>
      <c r="Y10" s="1622"/>
      <c r="Z10" s="29"/>
      <c r="AA10" s="7"/>
    </row>
    <row r="11" spans="1:130" ht="16.149999999999999" customHeight="1" x14ac:dyDescent="0.25">
      <c r="A11" s="1183"/>
      <c r="B11" s="1183"/>
      <c r="C11" s="30" t="s">
        <v>17</v>
      </c>
      <c r="D11" s="947" t="s">
        <v>18</v>
      </c>
      <c r="E11" s="948" t="s">
        <v>19</v>
      </c>
      <c r="F11" s="33" t="s">
        <v>18</v>
      </c>
      <c r="G11" s="855" t="s">
        <v>19</v>
      </c>
      <c r="H11" s="33" t="s">
        <v>18</v>
      </c>
      <c r="I11" s="855" t="s">
        <v>19</v>
      </c>
      <c r="J11" s="33" t="s">
        <v>18</v>
      </c>
      <c r="K11" s="855" t="s">
        <v>19</v>
      </c>
      <c r="L11" s="949" t="s">
        <v>18</v>
      </c>
      <c r="M11" s="855" t="s">
        <v>19</v>
      </c>
      <c r="N11" s="33" t="s">
        <v>18</v>
      </c>
      <c r="O11" s="855" t="s">
        <v>19</v>
      </c>
      <c r="P11" s="33" t="s">
        <v>18</v>
      </c>
      <c r="Q11" s="855" t="s">
        <v>19</v>
      </c>
      <c r="R11" s="33" t="s">
        <v>18</v>
      </c>
      <c r="S11" s="855" t="s">
        <v>19</v>
      </c>
      <c r="T11" s="33" t="s">
        <v>18</v>
      </c>
      <c r="U11" s="855" t="s">
        <v>19</v>
      </c>
      <c r="V11" s="33" t="s">
        <v>18</v>
      </c>
      <c r="W11" s="855" t="s">
        <v>19</v>
      </c>
      <c r="X11" s="33" t="s">
        <v>18</v>
      </c>
      <c r="Y11" s="855" t="s">
        <v>19</v>
      </c>
      <c r="Z11" s="950"/>
      <c r="AA11" s="951"/>
    </row>
    <row r="12" spans="1:130" ht="16.149999999999999" customHeight="1" x14ac:dyDescent="0.25">
      <c r="A12" s="1183" t="s">
        <v>20</v>
      </c>
      <c r="B12" s="1183"/>
      <c r="C12" s="38">
        <f>SUM(D12+E12)</f>
        <v>0</v>
      </c>
      <c r="D12" s="952">
        <f>SUM(F12+H12+J12+L12+N12+P12+R12+T12+V12+X12)</f>
        <v>0</v>
      </c>
      <c r="E12" s="953">
        <f t="shared" ref="D12:E14" si="0">SUM(G12+I12+K12+M12+O12+Q12+S12+U12+W12+Y12)</f>
        <v>0</v>
      </c>
      <c r="F12" s="41"/>
      <c r="G12" s="42"/>
      <c r="H12" s="41"/>
      <c r="I12" s="42"/>
      <c r="J12" s="41"/>
      <c r="K12" s="42"/>
      <c r="L12" s="41"/>
      <c r="M12" s="42"/>
      <c r="N12" s="954"/>
      <c r="O12" s="42"/>
      <c r="P12" s="41"/>
      <c r="Q12" s="42"/>
      <c r="R12" s="41"/>
      <c r="S12" s="42"/>
      <c r="T12" s="41"/>
      <c r="U12" s="42"/>
      <c r="V12" s="41"/>
      <c r="W12" s="42"/>
      <c r="X12" s="41"/>
      <c r="Y12" s="42"/>
      <c r="Z12" s="44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130" ht="16.149999999999999" customHeight="1" x14ac:dyDescent="0.25">
      <c r="A13" s="1623" t="s">
        <v>21</v>
      </c>
      <c r="B13" s="46" t="s">
        <v>22</v>
      </c>
      <c r="C13" s="47">
        <f>SUM(D13+E13)</f>
        <v>0</v>
      </c>
      <c r="D13" s="48">
        <f t="shared" si="0"/>
        <v>0</v>
      </c>
      <c r="E13" s="49">
        <f t="shared" si="0"/>
        <v>0</v>
      </c>
      <c r="F13" s="50"/>
      <c r="G13" s="51"/>
      <c r="H13" s="50"/>
      <c r="I13" s="51"/>
      <c r="J13" s="50"/>
      <c r="K13" s="51"/>
      <c r="L13" s="50"/>
      <c r="M13" s="51"/>
      <c r="N13" s="52"/>
      <c r="O13" s="51"/>
      <c r="P13" s="50"/>
      <c r="Q13" s="51"/>
      <c r="R13" s="50"/>
      <c r="S13" s="51"/>
      <c r="T13" s="50"/>
      <c r="U13" s="51"/>
      <c r="V13" s="50"/>
      <c r="W13" s="51"/>
      <c r="X13" s="50"/>
      <c r="Y13" s="51"/>
      <c r="Z13" s="44"/>
      <c r="AA13" s="890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149999999999999" customHeight="1" x14ac:dyDescent="0.25">
      <c r="A14" s="1185"/>
      <c r="B14" s="850" t="s">
        <v>23</v>
      </c>
      <c r="C14" s="54">
        <f>SUM(D14+E14)</f>
        <v>0</v>
      </c>
      <c r="D14" s="55">
        <f t="shared" si="0"/>
        <v>0</v>
      </c>
      <c r="E14" s="56">
        <f t="shared" si="0"/>
        <v>0</v>
      </c>
      <c r="F14" s="57"/>
      <c r="G14" s="57"/>
      <c r="H14" s="58"/>
      <c r="I14" s="59"/>
      <c r="J14" s="58"/>
      <c r="K14" s="59"/>
      <c r="L14" s="955"/>
      <c r="M14" s="956"/>
      <c r="N14" s="957"/>
      <c r="O14" s="956"/>
      <c r="P14" s="957"/>
      <c r="Q14" s="956"/>
      <c r="R14" s="955"/>
      <c r="S14" s="956"/>
      <c r="T14" s="958"/>
      <c r="U14" s="959"/>
      <c r="V14" s="955"/>
      <c r="W14" s="959"/>
      <c r="X14" s="955"/>
      <c r="Y14" s="57"/>
      <c r="Z14" s="44"/>
      <c r="AA14" s="65"/>
    </row>
    <row r="15" spans="1:130" ht="15" customHeight="1" x14ac:dyDescent="0.25">
      <c r="A15" s="960"/>
      <c r="B15" s="961"/>
      <c r="C15" s="68"/>
      <c r="D15" s="962"/>
      <c r="E15" s="70"/>
      <c r="F15" s="963"/>
      <c r="G15" s="964"/>
      <c r="H15" s="964"/>
      <c r="I15" s="962"/>
      <c r="J15" s="964"/>
      <c r="K15" s="963"/>
      <c r="L15" s="70"/>
      <c r="M15" s="73"/>
      <c r="N15" s="965"/>
      <c r="O15" s="966"/>
      <c r="P15" s="966"/>
      <c r="Q15" s="963"/>
      <c r="R15" s="70"/>
      <c r="S15" s="963"/>
      <c r="T15" s="963"/>
      <c r="U15" s="963"/>
      <c r="V15" s="963"/>
      <c r="W15" s="967"/>
      <c r="X15" s="963"/>
      <c r="Y15" s="963"/>
      <c r="Z15" s="968"/>
      <c r="AA15" s="78"/>
    </row>
    <row r="16" spans="1:130" ht="31.15" customHeight="1" x14ac:dyDescent="0.25">
      <c r="A16" s="79" t="s">
        <v>24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849"/>
      <c r="R16" s="81"/>
      <c r="S16" s="81"/>
      <c r="T16" s="81"/>
      <c r="U16" s="81"/>
      <c r="V16" s="81"/>
      <c r="W16" s="7"/>
      <c r="X16" s="7"/>
      <c r="Y16" s="7"/>
      <c r="Z16" s="7"/>
      <c r="AA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92" ht="16.149999999999999" customHeight="1" x14ac:dyDescent="0.25">
      <c r="A17" s="1626" t="s">
        <v>25</v>
      </c>
      <c r="B17" s="1626" t="s">
        <v>26</v>
      </c>
      <c r="C17" s="1627" t="s">
        <v>27</v>
      </c>
      <c r="D17" s="1628"/>
      <c r="E17" s="1623"/>
      <c r="F17" s="1629" t="s">
        <v>28</v>
      </c>
      <c r="G17" s="1630"/>
      <c r="H17" s="1630"/>
      <c r="I17" s="1630"/>
      <c r="J17" s="1630"/>
      <c r="K17" s="1630"/>
      <c r="L17" s="1630"/>
      <c r="M17" s="1630"/>
      <c r="N17" s="1630"/>
      <c r="O17" s="1630"/>
      <c r="P17" s="1630"/>
      <c r="Q17" s="1631"/>
      <c r="R17" s="1624" t="s">
        <v>29</v>
      </c>
      <c r="S17" s="7"/>
      <c r="T17" s="7"/>
      <c r="U17" s="7"/>
      <c r="V17" s="7"/>
      <c r="W17" s="7"/>
      <c r="X17" s="7"/>
      <c r="Y17" s="7"/>
      <c r="Z17" s="7"/>
      <c r="AA17" s="7"/>
    </row>
    <row r="18" spans="1:92" ht="16.149999999999999" customHeight="1" x14ac:dyDescent="0.25">
      <c r="A18" s="1198"/>
      <c r="B18" s="1198"/>
      <c r="C18" s="1190"/>
      <c r="D18" s="1191"/>
      <c r="E18" s="1185"/>
      <c r="F18" s="1621" t="s">
        <v>30</v>
      </c>
      <c r="G18" s="1622"/>
      <c r="H18" s="1621" t="s">
        <v>31</v>
      </c>
      <c r="I18" s="1622"/>
      <c r="J18" s="1621" t="s">
        <v>15</v>
      </c>
      <c r="K18" s="1622"/>
      <c r="L18" s="1621" t="s">
        <v>32</v>
      </c>
      <c r="M18" s="1622"/>
      <c r="N18" s="1621" t="s">
        <v>33</v>
      </c>
      <c r="O18" s="1622"/>
      <c r="P18" s="1621" t="s">
        <v>34</v>
      </c>
      <c r="Q18" s="1625"/>
      <c r="R18" s="1194"/>
      <c r="S18" s="7"/>
      <c r="T18" s="7"/>
      <c r="U18" s="7"/>
      <c r="V18" s="7"/>
      <c r="W18" s="7"/>
      <c r="X18" s="7"/>
      <c r="Y18" s="7"/>
      <c r="Z18" s="7"/>
      <c r="AA18" s="7"/>
    </row>
    <row r="19" spans="1:92" ht="16.149999999999999" customHeight="1" x14ac:dyDescent="0.25">
      <c r="A19" s="1199"/>
      <c r="B19" s="1199"/>
      <c r="C19" s="969" t="s">
        <v>17</v>
      </c>
      <c r="D19" s="83" t="s">
        <v>18</v>
      </c>
      <c r="E19" s="948" t="s">
        <v>19</v>
      </c>
      <c r="F19" s="970" t="s">
        <v>18</v>
      </c>
      <c r="G19" s="948" t="s">
        <v>19</v>
      </c>
      <c r="H19" s="970" t="s">
        <v>18</v>
      </c>
      <c r="I19" s="948" t="s">
        <v>19</v>
      </c>
      <c r="J19" s="970" t="s">
        <v>18</v>
      </c>
      <c r="K19" s="948" t="s">
        <v>19</v>
      </c>
      <c r="L19" s="970" t="s">
        <v>18</v>
      </c>
      <c r="M19" s="948" t="s">
        <v>19</v>
      </c>
      <c r="N19" s="970" t="s">
        <v>18</v>
      </c>
      <c r="O19" s="948" t="s">
        <v>19</v>
      </c>
      <c r="P19" s="970" t="s">
        <v>18</v>
      </c>
      <c r="Q19" s="971" t="s">
        <v>19</v>
      </c>
      <c r="R19" s="1195"/>
      <c r="S19" s="7"/>
      <c r="T19" s="7"/>
      <c r="U19" s="7"/>
      <c r="V19" s="86"/>
      <c r="W19" s="86"/>
      <c r="X19" s="86"/>
      <c r="Y19" s="86"/>
      <c r="Z19" s="86"/>
      <c r="AA19" s="7"/>
    </row>
    <row r="20" spans="1:92" ht="16.149999999999999" customHeight="1" x14ac:dyDescent="0.25">
      <c r="A20" s="1621" t="s">
        <v>35</v>
      </c>
      <c r="B20" s="1622"/>
      <c r="C20" s="972">
        <f t="shared" ref="C20:C38" si="1">SUM(D20+E20)</f>
        <v>0</v>
      </c>
      <c r="D20" s="973">
        <f t="shared" ref="D20:E38" si="2">SUM(F20+H20+J20+L20+N20+P20)</f>
        <v>0</v>
      </c>
      <c r="E20" s="974">
        <f t="shared" si="2"/>
        <v>0</v>
      </c>
      <c r="F20" s="41"/>
      <c r="G20" s="42"/>
      <c r="H20" s="41"/>
      <c r="I20" s="42"/>
      <c r="J20" s="41"/>
      <c r="K20" s="42"/>
      <c r="L20" s="41"/>
      <c r="M20" s="42"/>
      <c r="N20" s="975"/>
      <c r="O20" s="42"/>
      <c r="P20" s="975"/>
      <c r="Q20" s="91"/>
      <c r="R20" s="976"/>
      <c r="S20" s="93"/>
      <c r="T20" s="45"/>
      <c r="U20" s="45"/>
      <c r="V20" s="45"/>
      <c r="W20" s="45"/>
      <c r="X20" s="45"/>
      <c r="Y20" s="45"/>
      <c r="Z20" s="45"/>
      <c r="AA20" s="45"/>
      <c r="AB20" s="45"/>
      <c r="AC20" s="45"/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</row>
    <row r="21" spans="1:92" ht="16.149999999999999" customHeight="1" x14ac:dyDescent="0.25">
      <c r="A21" s="1626" t="s">
        <v>36</v>
      </c>
      <c r="B21" s="94" t="s">
        <v>22</v>
      </c>
      <c r="C21" s="95">
        <f t="shared" si="1"/>
        <v>0</v>
      </c>
      <c r="D21" s="96">
        <f t="shared" si="2"/>
        <v>0</v>
      </c>
      <c r="E21" s="97">
        <f t="shared" si="2"/>
        <v>0</v>
      </c>
      <c r="F21" s="50"/>
      <c r="G21" s="51"/>
      <c r="H21" s="50"/>
      <c r="I21" s="51"/>
      <c r="J21" s="50"/>
      <c r="K21" s="51"/>
      <c r="L21" s="50"/>
      <c r="M21" s="51"/>
      <c r="N21" s="98"/>
      <c r="O21" s="51"/>
      <c r="P21" s="98"/>
      <c r="Q21" s="99"/>
      <c r="R21" s="100"/>
      <c r="S21" s="101"/>
      <c r="T21" s="7"/>
      <c r="U21" s="7"/>
      <c r="V21" s="86"/>
      <c r="W21" s="86"/>
      <c r="X21" s="86"/>
      <c r="Y21" s="86"/>
      <c r="Z21" s="86"/>
      <c r="AA21" s="7"/>
    </row>
    <row r="22" spans="1:92" ht="16.149999999999999" customHeight="1" x14ac:dyDescent="0.25">
      <c r="A22" s="1198"/>
      <c r="B22" s="847" t="s">
        <v>37</v>
      </c>
      <c r="C22" s="47">
        <f t="shared" si="1"/>
        <v>0</v>
      </c>
      <c r="D22" s="103">
        <f t="shared" si="2"/>
        <v>0</v>
      </c>
      <c r="E22" s="49">
        <f t="shared" si="2"/>
        <v>0</v>
      </c>
      <c r="F22" s="104"/>
      <c r="G22" s="105"/>
      <c r="H22" s="104"/>
      <c r="I22" s="105"/>
      <c r="J22" s="104"/>
      <c r="K22" s="105"/>
      <c r="L22" s="104"/>
      <c r="M22" s="105"/>
      <c r="N22" s="106"/>
      <c r="O22" s="105"/>
      <c r="P22" s="106"/>
      <c r="Q22" s="107"/>
      <c r="R22" s="108"/>
      <c r="S22" s="101"/>
      <c r="T22" s="7"/>
      <c r="U22" s="7"/>
      <c r="V22" s="86"/>
      <c r="W22" s="86"/>
      <c r="X22" s="86"/>
      <c r="Y22" s="86"/>
      <c r="Z22" s="86"/>
      <c r="AA22" s="7"/>
    </row>
    <row r="23" spans="1:92" ht="16.149999999999999" customHeight="1" x14ac:dyDescent="0.25">
      <c r="A23" s="1198"/>
      <c r="B23" s="848" t="s">
        <v>38</v>
      </c>
      <c r="C23" s="110">
        <f t="shared" si="1"/>
        <v>0</v>
      </c>
      <c r="D23" s="111">
        <f t="shared" si="2"/>
        <v>0</v>
      </c>
      <c r="E23" s="112">
        <f t="shared" si="2"/>
        <v>0</v>
      </c>
      <c r="F23" s="104"/>
      <c r="G23" s="105"/>
      <c r="H23" s="104"/>
      <c r="I23" s="105"/>
      <c r="J23" s="104"/>
      <c r="K23" s="105"/>
      <c r="L23" s="104"/>
      <c r="M23" s="105"/>
      <c r="N23" s="106"/>
      <c r="O23" s="105"/>
      <c r="P23" s="106"/>
      <c r="Q23" s="107"/>
      <c r="R23" s="108"/>
      <c r="S23" s="101"/>
      <c r="T23" s="7"/>
      <c r="U23" s="7"/>
      <c r="V23" s="86"/>
      <c r="W23" s="86"/>
      <c r="X23" s="86"/>
      <c r="Y23" s="86"/>
      <c r="Z23" s="86"/>
      <c r="AA23" s="7"/>
    </row>
    <row r="24" spans="1:92" ht="16.149999999999999" customHeight="1" x14ac:dyDescent="0.25">
      <c r="A24" s="1199"/>
      <c r="B24" s="113" t="s">
        <v>39</v>
      </c>
      <c r="C24" s="54">
        <f t="shared" si="1"/>
        <v>0</v>
      </c>
      <c r="D24" s="114">
        <f t="shared" si="2"/>
        <v>0</v>
      </c>
      <c r="E24" s="56">
        <f t="shared" si="2"/>
        <v>0</v>
      </c>
      <c r="F24" s="58"/>
      <c r="G24" s="59"/>
      <c r="H24" s="58"/>
      <c r="I24" s="59"/>
      <c r="J24" s="58"/>
      <c r="K24" s="59"/>
      <c r="L24" s="58"/>
      <c r="M24" s="59"/>
      <c r="N24" s="115"/>
      <c r="O24" s="59"/>
      <c r="P24" s="115"/>
      <c r="Q24" s="116"/>
      <c r="R24" s="117"/>
      <c r="S24" s="101"/>
      <c r="T24" s="7"/>
      <c r="U24" s="7"/>
      <c r="V24" s="7"/>
      <c r="W24" s="7"/>
      <c r="X24" s="86"/>
      <c r="Y24" s="86"/>
      <c r="Z24" s="86"/>
      <c r="AA24" s="86"/>
    </row>
    <row r="25" spans="1:92" ht="16.149999999999999" customHeight="1" x14ac:dyDescent="0.25">
      <c r="A25" s="1626" t="s">
        <v>40</v>
      </c>
      <c r="B25" s="118" t="s">
        <v>41</v>
      </c>
      <c r="C25" s="95">
        <f t="shared" si="1"/>
        <v>0</v>
      </c>
      <c r="D25" s="96">
        <f t="shared" si="2"/>
        <v>0</v>
      </c>
      <c r="E25" s="97">
        <f t="shared" si="2"/>
        <v>0</v>
      </c>
      <c r="F25" s="119"/>
      <c r="G25" s="120"/>
      <c r="H25" s="119"/>
      <c r="I25" s="120"/>
      <c r="J25" s="119"/>
      <c r="K25" s="120"/>
      <c r="L25" s="119"/>
      <c r="M25" s="120"/>
      <c r="N25" s="121"/>
      <c r="O25" s="120"/>
      <c r="P25" s="121"/>
      <c r="Q25" s="122"/>
      <c r="R25" s="123"/>
      <c r="S25" s="101"/>
      <c r="T25" s="7"/>
      <c r="U25" s="7"/>
      <c r="V25" s="7"/>
      <c r="W25" s="7"/>
      <c r="X25" s="86"/>
      <c r="Y25" s="86"/>
      <c r="Z25" s="86"/>
      <c r="AA25" s="86"/>
    </row>
    <row r="26" spans="1:92" ht="16.149999999999999" customHeight="1" x14ac:dyDescent="0.25">
      <c r="A26" s="1198"/>
      <c r="B26" s="124" t="s">
        <v>42</v>
      </c>
      <c r="C26" s="47">
        <f t="shared" si="1"/>
        <v>0</v>
      </c>
      <c r="D26" s="103">
        <f t="shared" si="2"/>
        <v>0</v>
      </c>
      <c r="E26" s="49">
        <f t="shared" si="2"/>
        <v>0</v>
      </c>
      <c r="F26" s="50"/>
      <c r="G26" s="51"/>
      <c r="H26" s="50"/>
      <c r="I26" s="51"/>
      <c r="J26" s="50"/>
      <c r="K26" s="51"/>
      <c r="L26" s="50"/>
      <c r="M26" s="51"/>
      <c r="N26" s="98"/>
      <c r="O26" s="51"/>
      <c r="P26" s="98"/>
      <c r="Q26" s="99"/>
      <c r="R26" s="100"/>
      <c r="S26" s="101"/>
      <c r="T26" s="7"/>
      <c r="U26" s="7"/>
      <c r="V26" s="7"/>
      <c r="W26" s="7"/>
      <c r="X26" s="86"/>
      <c r="Y26" s="86"/>
      <c r="Z26" s="86"/>
      <c r="AA26" s="86"/>
    </row>
    <row r="27" spans="1:92" ht="16.149999999999999" customHeight="1" x14ac:dyDescent="0.25">
      <c r="A27" s="1198"/>
      <c r="B27" s="124" t="s">
        <v>43</v>
      </c>
      <c r="C27" s="47">
        <f t="shared" si="1"/>
        <v>0</v>
      </c>
      <c r="D27" s="103">
        <f t="shared" si="2"/>
        <v>0</v>
      </c>
      <c r="E27" s="49">
        <f t="shared" si="2"/>
        <v>0</v>
      </c>
      <c r="F27" s="50"/>
      <c r="G27" s="51"/>
      <c r="H27" s="50"/>
      <c r="I27" s="51"/>
      <c r="J27" s="50"/>
      <c r="K27" s="51"/>
      <c r="L27" s="50"/>
      <c r="M27" s="51"/>
      <c r="N27" s="98"/>
      <c r="O27" s="51"/>
      <c r="P27" s="98"/>
      <c r="Q27" s="99"/>
      <c r="R27" s="100"/>
      <c r="S27" s="101"/>
      <c r="T27" s="7"/>
      <c r="U27" s="8"/>
      <c r="V27" s="7"/>
      <c r="W27" s="7"/>
      <c r="X27" s="86"/>
      <c r="Y27" s="86"/>
      <c r="Z27" s="86"/>
      <c r="AA27" s="86"/>
    </row>
    <row r="28" spans="1:92" ht="27" customHeight="1" x14ac:dyDescent="0.25">
      <c r="A28" s="1198"/>
      <c r="B28" s="125" t="s">
        <v>44</v>
      </c>
      <c r="C28" s="126">
        <f t="shared" si="1"/>
        <v>0</v>
      </c>
      <c r="D28" s="127">
        <f t="shared" si="2"/>
        <v>0</v>
      </c>
      <c r="E28" s="128">
        <f t="shared" si="2"/>
        <v>0</v>
      </c>
      <c r="F28" s="50"/>
      <c r="G28" s="51"/>
      <c r="H28" s="50"/>
      <c r="I28" s="51"/>
      <c r="J28" s="50"/>
      <c r="K28" s="51"/>
      <c r="L28" s="50"/>
      <c r="M28" s="51"/>
      <c r="N28" s="98"/>
      <c r="O28" s="51"/>
      <c r="P28" s="98"/>
      <c r="Q28" s="99"/>
      <c r="R28" s="100"/>
      <c r="S28" s="101"/>
      <c r="T28" s="7"/>
      <c r="U28" s="8"/>
      <c r="V28" s="7"/>
      <c r="W28" s="7"/>
      <c r="X28" s="86"/>
      <c r="Y28" s="86"/>
      <c r="Z28" s="86"/>
      <c r="AA28" s="86"/>
    </row>
    <row r="29" spans="1:92" ht="27" customHeight="1" x14ac:dyDescent="0.25">
      <c r="A29" s="1198"/>
      <c r="B29" s="125" t="s">
        <v>45</v>
      </c>
      <c r="C29" s="126">
        <f t="shared" si="1"/>
        <v>0</v>
      </c>
      <c r="D29" s="127">
        <f>+F29+H29+J29+L29+N29+P29</f>
        <v>0</v>
      </c>
      <c r="E29" s="128">
        <f>+G29+I29+K29+M29+O29+Q29</f>
        <v>0</v>
      </c>
      <c r="F29" s="50"/>
      <c r="G29" s="51"/>
      <c r="H29" s="50"/>
      <c r="I29" s="51"/>
      <c r="J29" s="50"/>
      <c r="K29" s="51"/>
      <c r="L29" s="50"/>
      <c r="M29" s="51"/>
      <c r="N29" s="98"/>
      <c r="O29" s="51"/>
      <c r="P29" s="98"/>
      <c r="Q29" s="99"/>
      <c r="R29" s="100"/>
      <c r="S29" s="101"/>
      <c r="T29" s="7"/>
      <c r="U29" s="8"/>
      <c r="V29" s="7"/>
      <c r="W29" s="7"/>
      <c r="X29" s="86"/>
      <c r="Y29" s="86"/>
      <c r="Z29" s="86"/>
      <c r="AA29" s="86"/>
    </row>
    <row r="30" spans="1:92" ht="16.149999999999999" customHeight="1" x14ac:dyDescent="0.25">
      <c r="A30" s="1198"/>
      <c r="B30" s="125" t="s">
        <v>46</v>
      </c>
      <c r="C30" s="126">
        <f>SUM(D30:E30)</f>
        <v>0</v>
      </c>
      <c r="D30" s="127">
        <f>+F30+H30+J30+L30+N30+P30</f>
        <v>0</v>
      </c>
      <c r="E30" s="128">
        <f>+G30+I30+K30+M30+O30+Q30</f>
        <v>0</v>
      </c>
      <c r="F30" s="50"/>
      <c r="G30" s="51"/>
      <c r="H30" s="50"/>
      <c r="I30" s="51"/>
      <c r="J30" s="50"/>
      <c r="K30" s="51"/>
      <c r="L30" s="50"/>
      <c r="M30" s="51"/>
      <c r="N30" s="98"/>
      <c r="O30" s="51"/>
      <c r="P30" s="98"/>
      <c r="Q30" s="99"/>
      <c r="R30" s="100"/>
      <c r="S30" s="101"/>
      <c r="T30" s="7"/>
      <c r="U30" s="8"/>
      <c r="V30" s="7"/>
      <c r="W30" s="7"/>
      <c r="X30" s="86"/>
      <c r="Y30" s="86"/>
      <c r="Z30" s="86"/>
      <c r="AA30" s="86"/>
    </row>
    <row r="31" spans="1:92" ht="16.149999999999999" customHeight="1" x14ac:dyDescent="0.25">
      <c r="A31" s="1198"/>
      <c r="B31" s="847" t="s">
        <v>37</v>
      </c>
      <c r="C31" s="126">
        <f t="shared" ref="C31" si="3">SUM(D31:E31)</f>
        <v>0</v>
      </c>
      <c r="D31" s="103">
        <f>SUM(F31+H31+J31+L31+N31+P31)</f>
        <v>0</v>
      </c>
      <c r="E31" s="49">
        <f t="shared" si="2"/>
        <v>0</v>
      </c>
      <c r="F31" s="50"/>
      <c r="G31" s="51"/>
      <c r="H31" s="50"/>
      <c r="I31" s="51"/>
      <c r="J31" s="50"/>
      <c r="K31" s="51"/>
      <c r="L31" s="50"/>
      <c r="M31" s="51"/>
      <c r="N31" s="98"/>
      <c r="O31" s="51"/>
      <c r="P31" s="98"/>
      <c r="Q31" s="99"/>
      <c r="R31" s="100"/>
      <c r="S31" s="101"/>
      <c r="T31" s="7"/>
      <c r="U31" s="8"/>
      <c r="V31" s="7"/>
      <c r="W31" s="7"/>
      <c r="X31" s="86"/>
      <c r="Y31" s="86"/>
      <c r="Z31" s="86"/>
      <c r="AA31" s="86"/>
    </row>
    <row r="32" spans="1:92" ht="16.149999999999999" customHeight="1" x14ac:dyDescent="0.25">
      <c r="A32" s="1198"/>
      <c r="B32" s="844" t="s">
        <v>38</v>
      </c>
      <c r="C32" s="47">
        <f t="shared" si="1"/>
        <v>0</v>
      </c>
      <c r="D32" s="103">
        <f t="shared" si="2"/>
        <v>0</v>
      </c>
      <c r="E32" s="49">
        <f t="shared" si="2"/>
        <v>0</v>
      </c>
      <c r="F32" s="104"/>
      <c r="G32" s="105"/>
      <c r="H32" s="104"/>
      <c r="I32" s="105"/>
      <c r="J32" s="104"/>
      <c r="K32" s="105"/>
      <c r="L32" s="104"/>
      <c r="M32" s="105"/>
      <c r="N32" s="106"/>
      <c r="O32" s="105"/>
      <c r="P32" s="106"/>
      <c r="Q32" s="107"/>
      <c r="R32" s="108"/>
      <c r="S32" s="101"/>
      <c r="T32" s="7"/>
      <c r="U32" s="8"/>
      <c r="V32" s="7"/>
      <c r="W32" s="7"/>
      <c r="X32" s="86"/>
      <c r="Y32" s="86"/>
      <c r="Z32" s="86"/>
      <c r="AA32" s="86"/>
    </row>
    <row r="33" spans="1:130" ht="16.149999999999999" customHeight="1" thickBot="1" x14ac:dyDescent="0.3">
      <c r="A33" s="1198"/>
      <c r="B33" s="130" t="s">
        <v>39</v>
      </c>
      <c r="C33" s="131">
        <f t="shared" si="1"/>
        <v>0</v>
      </c>
      <c r="D33" s="132">
        <f t="shared" si="2"/>
        <v>0</v>
      </c>
      <c r="E33" s="133">
        <f t="shared" si="2"/>
        <v>0</v>
      </c>
      <c r="F33" s="134"/>
      <c r="G33" s="135"/>
      <c r="H33" s="134"/>
      <c r="I33" s="135"/>
      <c r="J33" s="134"/>
      <c r="K33" s="135"/>
      <c r="L33" s="134"/>
      <c r="M33" s="135"/>
      <c r="N33" s="136"/>
      <c r="O33" s="135"/>
      <c r="P33" s="136"/>
      <c r="Q33" s="137"/>
      <c r="R33" s="138"/>
      <c r="S33" s="101"/>
      <c r="T33" s="7"/>
      <c r="U33" s="8"/>
      <c r="V33" s="7"/>
      <c r="W33" s="7"/>
      <c r="X33" s="86"/>
      <c r="Y33" s="86"/>
      <c r="Z33" s="86"/>
      <c r="AA33" s="86"/>
    </row>
    <row r="34" spans="1:130" ht="16.149999999999999" customHeight="1" thickTop="1" x14ac:dyDescent="0.25">
      <c r="A34" s="1200" t="s">
        <v>47</v>
      </c>
      <c r="B34" s="139" t="s">
        <v>38</v>
      </c>
      <c r="C34" s="140">
        <f t="shared" si="1"/>
        <v>0</v>
      </c>
      <c r="D34" s="141">
        <f t="shared" si="2"/>
        <v>0</v>
      </c>
      <c r="E34" s="142">
        <f t="shared" si="2"/>
        <v>0</v>
      </c>
      <c r="F34" s="143"/>
      <c r="G34" s="144"/>
      <c r="H34" s="143"/>
      <c r="I34" s="144"/>
      <c r="J34" s="143"/>
      <c r="K34" s="144"/>
      <c r="L34" s="143"/>
      <c r="M34" s="144"/>
      <c r="N34" s="143"/>
      <c r="O34" s="144"/>
      <c r="P34" s="145"/>
      <c r="Q34" s="146"/>
      <c r="R34" s="147"/>
      <c r="S34" s="101"/>
      <c r="T34" s="7"/>
      <c r="U34" s="7"/>
      <c r="V34" s="7"/>
      <c r="W34" s="7"/>
      <c r="X34" s="86"/>
      <c r="Y34" s="86"/>
      <c r="Z34" s="86"/>
      <c r="AA34" s="86"/>
    </row>
    <row r="35" spans="1:130" ht="16.149999999999999" customHeight="1" x14ac:dyDescent="0.25">
      <c r="A35" s="1201"/>
      <c r="B35" s="130" t="s">
        <v>39</v>
      </c>
      <c r="C35" s="131">
        <f t="shared" si="1"/>
        <v>0</v>
      </c>
      <c r="D35" s="132">
        <f t="shared" si="2"/>
        <v>0</v>
      </c>
      <c r="E35" s="133">
        <f t="shared" si="2"/>
        <v>0</v>
      </c>
      <c r="F35" s="134"/>
      <c r="G35" s="135"/>
      <c r="H35" s="134"/>
      <c r="I35" s="135"/>
      <c r="J35" s="134"/>
      <c r="K35" s="135"/>
      <c r="L35" s="134"/>
      <c r="M35" s="135"/>
      <c r="N35" s="134"/>
      <c r="O35" s="135"/>
      <c r="P35" s="136"/>
      <c r="Q35" s="137"/>
      <c r="R35" s="138"/>
      <c r="S35" s="101"/>
      <c r="T35" s="7"/>
      <c r="U35" s="7"/>
      <c r="V35" s="7"/>
      <c r="W35" s="7"/>
      <c r="X35" s="86"/>
      <c r="Y35" s="86"/>
      <c r="Z35" s="86"/>
      <c r="AA35" s="86"/>
    </row>
    <row r="36" spans="1:130" ht="16.149999999999999" customHeight="1" x14ac:dyDescent="0.25">
      <c r="A36" s="1626" t="s">
        <v>48</v>
      </c>
      <c r="B36" s="977" t="s">
        <v>49</v>
      </c>
      <c r="C36" s="972">
        <f t="shared" si="1"/>
        <v>0</v>
      </c>
      <c r="D36" s="973">
        <f t="shared" si="2"/>
        <v>0</v>
      </c>
      <c r="E36" s="97">
        <f t="shared" si="2"/>
        <v>0</v>
      </c>
      <c r="F36" s="119"/>
      <c r="G36" s="120"/>
      <c r="H36" s="119"/>
      <c r="I36" s="120"/>
      <c r="J36" s="119"/>
      <c r="K36" s="120"/>
      <c r="L36" s="119"/>
      <c r="M36" s="120"/>
      <c r="N36" s="119"/>
      <c r="O36" s="120"/>
      <c r="P36" s="121"/>
      <c r="Q36" s="122"/>
      <c r="R36" s="123"/>
      <c r="S36" s="101"/>
      <c r="T36" s="7"/>
      <c r="U36" s="7"/>
      <c r="V36" s="7"/>
      <c r="W36" s="7"/>
      <c r="X36" s="86"/>
      <c r="Y36" s="86"/>
      <c r="Z36" s="86"/>
      <c r="AA36" s="86"/>
    </row>
    <row r="37" spans="1:130" ht="16.149999999999999" customHeight="1" x14ac:dyDescent="0.25">
      <c r="A37" s="1198"/>
      <c r="B37" s="848" t="s">
        <v>38</v>
      </c>
      <c r="C37" s="110">
        <f t="shared" si="1"/>
        <v>0</v>
      </c>
      <c r="D37" s="111">
        <f t="shared" si="2"/>
        <v>0</v>
      </c>
      <c r="E37" s="112">
        <f t="shared" si="2"/>
        <v>0</v>
      </c>
      <c r="F37" s="104"/>
      <c r="G37" s="105"/>
      <c r="H37" s="104"/>
      <c r="I37" s="105"/>
      <c r="J37" s="104"/>
      <c r="K37" s="105"/>
      <c r="L37" s="104"/>
      <c r="M37" s="105"/>
      <c r="N37" s="104"/>
      <c r="O37" s="105"/>
      <c r="P37" s="106"/>
      <c r="Q37" s="107"/>
      <c r="R37" s="108"/>
      <c r="S37" s="101"/>
      <c r="T37" s="7"/>
      <c r="U37" s="7"/>
      <c r="V37" s="7"/>
      <c r="W37" s="7"/>
      <c r="X37" s="86"/>
      <c r="Y37" s="86"/>
      <c r="Z37" s="86"/>
      <c r="AA37" s="86"/>
    </row>
    <row r="38" spans="1:130" ht="16.149999999999999" customHeight="1" x14ac:dyDescent="0.25">
      <c r="A38" s="1199"/>
      <c r="B38" s="113" t="s">
        <v>39</v>
      </c>
      <c r="C38" s="54">
        <f t="shared" si="1"/>
        <v>0</v>
      </c>
      <c r="D38" s="114">
        <f t="shared" si="2"/>
        <v>0</v>
      </c>
      <c r="E38" s="56">
        <f t="shared" si="2"/>
        <v>0</v>
      </c>
      <c r="F38" s="58"/>
      <c r="G38" s="59"/>
      <c r="H38" s="58"/>
      <c r="I38" s="59"/>
      <c r="J38" s="58"/>
      <c r="K38" s="59"/>
      <c r="L38" s="58"/>
      <c r="M38" s="59"/>
      <c r="N38" s="58"/>
      <c r="O38" s="59"/>
      <c r="P38" s="115"/>
      <c r="Q38" s="116"/>
      <c r="R38" s="117"/>
      <c r="S38" s="101"/>
      <c r="T38" s="7"/>
      <c r="U38" s="7"/>
      <c r="V38" s="7"/>
      <c r="W38" s="7"/>
      <c r="X38" s="7"/>
      <c r="Y38" s="7"/>
      <c r="Z38" s="7"/>
      <c r="AA38" s="7"/>
    </row>
    <row r="39" spans="1:130" ht="31.15" customHeight="1" x14ac:dyDescent="0.25">
      <c r="A39" s="978" t="s">
        <v>50</v>
      </c>
      <c r="B39" s="978"/>
      <c r="C39" s="978"/>
      <c r="D39" s="978"/>
      <c r="E39" s="978"/>
      <c r="F39" s="978"/>
      <c r="G39" s="978"/>
      <c r="H39" s="978"/>
      <c r="I39" s="978"/>
      <c r="J39" s="978"/>
      <c r="K39" s="978"/>
      <c r="L39" s="978"/>
      <c r="M39" s="978"/>
      <c r="N39" s="978"/>
      <c r="O39" s="978"/>
      <c r="P39" s="978"/>
      <c r="Q39" s="978"/>
      <c r="R39" s="7"/>
      <c r="S39" s="7"/>
      <c r="T39" s="7"/>
      <c r="U39" s="7"/>
      <c r="V39" s="7"/>
      <c r="W39" s="7"/>
      <c r="X39" s="7"/>
      <c r="Y39" s="7"/>
      <c r="Z39" s="7"/>
      <c r="AA39" s="7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</row>
    <row r="40" spans="1:130" ht="16.149999999999999" customHeight="1" x14ac:dyDescent="0.25">
      <c r="A40" s="1627" t="s">
        <v>51</v>
      </c>
      <c r="B40" s="1623"/>
      <c r="C40" s="1627" t="s">
        <v>27</v>
      </c>
      <c r="D40" s="1628"/>
      <c r="E40" s="1623"/>
      <c r="F40" s="1629" t="s">
        <v>28</v>
      </c>
      <c r="G40" s="1630"/>
      <c r="H40" s="1630"/>
      <c r="I40" s="1630"/>
      <c r="J40" s="1630"/>
      <c r="K40" s="1630"/>
      <c r="L40" s="1630"/>
      <c r="M40" s="1630"/>
      <c r="N40" s="1630"/>
      <c r="O40" s="1630"/>
      <c r="P40" s="1630"/>
      <c r="Q40" s="1632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130" ht="16.149999999999999" customHeight="1" x14ac:dyDescent="0.25">
      <c r="A41" s="1201"/>
      <c r="B41" s="1205"/>
      <c r="C41" s="1190"/>
      <c r="D41" s="1191"/>
      <c r="E41" s="1185"/>
      <c r="F41" s="1621" t="s">
        <v>30</v>
      </c>
      <c r="G41" s="1622"/>
      <c r="H41" s="1621" t="s">
        <v>31</v>
      </c>
      <c r="I41" s="1622"/>
      <c r="J41" s="1621" t="s">
        <v>15</v>
      </c>
      <c r="K41" s="1622"/>
      <c r="L41" s="1621" t="s">
        <v>32</v>
      </c>
      <c r="M41" s="1622"/>
      <c r="N41" s="1621" t="s">
        <v>33</v>
      </c>
      <c r="O41" s="1622"/>
      <c r="P41" s="1621" t="s">
        <v>34</v>
      </c>
      <c r="Q41" s="1622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130" ht="16.149999999999999" customHeight="1" x14ac:dyDescent="0.25">
      <c r="A42" s="1190"/>
      <c r="B42" s="1185"/>
      <c r="C42" s="969" t="s">
        <v>17</v>
      </c>
      <c r="D42" s="83" t="s">
        <v>18</v>
      </c>
      <c r="E42" s="842" t="s">
        <v>19</v>
      </c>
      <c r="F42" s="979" t="s">
        <v>18</v>
      </c>
      <c r="G42" s="980" t="s">
        <v>19</v>
      </c>
      <c r="H42" s="979" t="s">
        <v>18</v>
      </c>
      <c r="I42" s="980" t="s">
        <v>19</v>
      </c>
      <c r="J42" s="979" t="s">
        <v>18</v>
      </c>
      <c r="K42" s="980" t="s">
        <v>19</v>
      </c>
      <c r="L42" s="979" t="s">
        <v>18</v>
      </c>
      <c r="M42" s="980" t="s">
        <v>19</v>
      </c>
      <c r="N42" s="979" t="s">
        <v>18</v>
      </c>
      <c r="O42" s="980" t="s">
        <v>19</v>
      </c>
      <c r="P42" s="979" t="s">
        <v>18</v>
      </c>
      <c r="Q42" s="980" t="s">
        <v>19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149999999999999" customHeight="1" x14ac:dyDescent="0.25">
      <c r="A43" s="1213" t="s">
        <v>37</v>
      </c>
      <c r="B43" s="1214"/>
      <c r="C43" s="153">
        <f>SUM(D43+E43)</f>
        <v>0</v>
      </c>
      <c r="D43" s="154">
        <f t="shared" ref="D43:E45" si="4">SUM(F43+H43+J43+L43+N43+P43)</f>
        <v>0</v>
      </c>
      <c r="E43" s="155">
        <f t="shared" si="4"/>
        <v>0</v>
      </c>
      <c r="F43" s="119"/>
      <c r="G43" s="123"/>
      <c r="H43" s="119"/>
      <c r="I43" s="123"/>
      <c r="J43" s="119"/>
      <c r="K43" s="120"/>
      <c r="L43" s="119"/>
      <c r="M43" s="120"/>
      <c r="N43" s="121"/>
      <c r="O43" s="120"/>
      <c r="P43" s="121"/>
      <c r="Q43" s="120"/>
      <c r="R43" s="156" t="str">
        <f t="shared" ref="R43:R46" si="5">CA43</f>
        <v/>
      </c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CA43" s="10" t="str">
        <f>IF(C43&lt;&gt;[7]A05!C64,"* Niños derivados deben ser iguales al ingreso de niños(as) Normal con Rezago a salas de estimulación REM A05 sección F. ","")</f>
        <v/>
      </c>
    </row>
    <row r="44" spans="1:130" ht="16.149999999999999" customHeight="1" x14ac:dyDescent="0.25">
      <c r="A44" s="1215" t="s">
        <v>38</v>
      </c>
      <c r="B44" s="1216"/>
      <c r="C44" s="157">
        <f>SUM(D44+E44)</f>
        <v>0</v>
      </c>
      <c r="D44" s="158">
        <f t="shared" si="4"/>
        <v>0</v>
      </c>
      <c r="E44" s="159">
        <f t="shared" si="4"/>
        <v>0</v>
      </c>
      <c r="F44" s="104"/>
      <c r="G44" s="100"/>
      <c r="H44" s="50"/>
      <c r="I44" s="100"/>
      <c r="J44" s="50"/>
      <c r="K44" s="51"/>
      <c r="L44" s="50"/>
      <c r="M44" s="51"/>
      <c r="N44" s="98"/>
      <c r="O44" s="51"/>
      <c r="P44" s="98"/>
      <c r="Q44" s="51"/>
      <c r="R44" s="156" t="str">
        <f t="shared" si="5"/>
        <v/>
      </c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CA44" s="10" t="str">
        <f>IF(C44&lt;&gt;[7]A05!C65,"* Niños derivados deben ser iguales al ingreso de niños(as) con Riesgo a salas de estimulación REM A05 sección F. ","")</f>
        <v/>
      </c>
    </row>
    <row r="45" spans="1:130" ht="16.149999999999999" customHeight="1" x14ac:dyDescent="0.25">
      <c r="A45" s="1217" t="s">
        <v>39</v>
      </c>
      <c r="B45" s="1218"/>
      <c r="C45" s="160">
        <f>SUM(D45+E45)</f>
        <v>0</v>
      </c>
      <c r="D45" s="161">
        <f t="shared" si="4"/>
        <v>0</v>
      </c>
      <c r="E45" s="162">
        <f t="shared" si="4"/>
        <v>0</v>
      </c>
      <c r="F45" s="134"/>
      <c r="G45" s="138"/>
      <c r="H45" s="58"/>
      <c r="I45" s="117"/>
      <c r="J45" s="58"/>
      <c r="K45" s="59"/>
      <c r="L45" s="58"/>
      <c r="M45" s="59"/>
      <c r="N45" s="115"/>
      <c r="O45" s="59"/>
      <c r="P45" s="115"/>
      <c r="Q45" s="59"/>
      <c r="R45" s="156" t="str">
        <f t="shared" si="5"/>
        <v/>
      </c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CA45" s="10" t="str">
        <f>IF(C45&lt;&gt;[7]A05!C66,"* Niños derivados deben ser iguales al ingreso de niños(as) con Retraso a salas de estimulación REM A05 sección F. ","")</f>
        <v/>
      </c>
    </row>
    <row r="46" spans="1:130" ht="16.149999999999999" customHeight="1" x14ac:dyDescent="0.25">
      <c r="A46" s="1635" t="s">
        <v>52</v>
      </c>
      <c r="B46" s="1636"/>
      <c r="C46" s="163">
        <f>SUM(D46:E46)</f>
        <v>0</v>
      </c>
      <c r="D46" s="164">
        <f>SUM(F46+H46+J46+L46+N46+P46)</f>
        <v>0</v>
      </c>
      <c r="E46" s="981">
        <f>SUM(G46+I46+K46+M46+O46+Q46)</f>
        <v>0</v>
      </c>
      <c r="F46" s="41"/>
      <c r="G46" s="976"/>
      <c r="H46" s="41"/>
      <c r="I46" s="976"/>
      <c r="J46" s="41"/>
      <c r="K46" s="42"/>
      <c r="L46" s="41"/>
      <c r="M46" s="42"/>
      <c r="N46" s="975"/>
      <c r="O46" s="42"/>
      <c r="P46" s="975"/>
      <c r="Q46" s="42"/>
      <c r="R46" s="156" t="str">
        <f t="shared" si="5"/>
        <v/>
      </c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CA46" s="10" t="str">
        <f>IF(C46&lt;&gt;[7]A05!C68,"* Niños derivados deben ser iguales al ingreso de niños(as) con Otras Vulnerabilidad a salas de estimulación REM A05 sección F. ","")</f>
        <v/>
      </c>
    </row>
    <row r="47" spans="1:130" ht="31.15" customHeight="1" x14ac:dyDescent="0.25">
      <c r="A47" s="18" t="s">
        <v>53</v>
      </c>
      <c r="B47" s="19"/>
      <c r="C47" s="19"/>
      <c r="D47" s="19"/>
      <c r="E47" s="19"/>
      <c r="F47" s="19"/>
      <c r="G47" s="19"/>
      <c r="H47" s="19"/>
      <c r="I47" s="19"/>
      <c r="J47" s="166"/>
      <c r="K47" s="166"/>
      <c r="L47" s="166"/>
      <c r="M47" s="166"/>
      <c r="N47" s="166"/>
      <c r="O47" s="166"/>
      <c r="P47" s="166"/>
      <c r="Q47" s="166"/>
      <c r="R47" s="86"/>
      <c r="S47" s="86"/>
      <c r="T47" s="86"/>
      <c r="U47" s="86"/>
      <c r="V47" s="86"/>
      <c r="W47" s="86"/>
      <c r="X47" s="86"/>
      <c r="Y47" s="86"/>
      <c r="Z47" s="86"/>
      <c r="AA47" s="86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</row>
    <row r="48" spans="1:130" ht="16.149999999999999" customHeight="1" x14ac:dyDescent="0.25">
      <c r="A48" s="1637" t="s">
        <v>21</v>
      </c>
      <c r="B48" s="1638"/>
      <c r="C48" s="1627" t="s">
        <v>5</v>
      </c>
      <c r="D48" s="1628"/>
      <c r="E48" s="1623"/>
      <c r="F48" s="1183" t="s">
        <v>28</v>
      </c>
      <c r="G48" s="1183"/>
      <c r="H48" s="1183"/>
      <c r="I48" s="1183"/>
      <c r="J48" s="166"/>
      <c r="K48" s="166"/>
      <c r="L48" s="166"/>
      <c r="M48" s="166"/>
      <c r="N48" s="166"/>
      <c r="O48" s="166"/>
      <c r="P48" s="166"/>
      <c r="Q48" s="166"/>
      <c r="R48" s="86"/>
      <c r="S48" s="86"/>
      <c r="T48" s="86"/>
      <c r="U48" s="86"/>
      <c r="V48" s="86"/>
      <c r="W48" s="86"/>
      <c r="X48" s="86"/>
      <c r="Y48" s="86"/>
      <c r="Z48" s="86"/>
      <c r="AA48" s="86"/>
    </row>
    <row r="49" spans="1:130" ht="16.149999999999999" customHeight="1" x14ac:dyDescent="0.25">
      <c r="A49" s="1223"/>
      <c r="B49" s="1224"/>
      <c r="C49" s="1190"/>
      <c r="D49" s="1191"/>
      <c r="E49" s="1185"/>
      <c r="F49" s="1621" t="s">
        <v>8</v>
      </c>
      <c r="G49" s="1622"/>
      <c r="H49" s="1621" t="s">
        <v>9</v>
      </c>
      <c r="I49" s="1622"/>
      <c r="J49" s="166"/>
      <c r="K49" s="166"/>
      <c r="L49" s="166"/>
      <c r="M49" s="166"/>
      <c r="N49" s="166"/>
      <c r="O49" s="166"/>
      <c r="P49" s="166"/>
      <c r="Q49" s="166"/>
      <c r="R49" s="86"/>
      <c r="S49" s="86"/>
      <c r="T49" s="86"/>
      <c r="U49" s="86"/>
      <c r="V49" s="86"/>
      <c r="W49" s="86"/>
      <c r="X49" s="86"/>
      <c r="Y49" s="86"/>
      <c r="Z49" s="86"/>
      <c r="AA49" s="86"/>
    </row>
    <row r="50" spans="1:130" ht="16.149999999999999" customHeight="1" x14ac:dyDescent="0.25">
      <c r="A50" s="1225"/>
      <c r="B50" s="1226"/>
      <c r="C50" s="969" t="s">
        <v>17</v>
      </c>
      <c r="D50" s="83" t="s">
        <v>18</v>
      </c>
      <c r="E50" s="842" t="s">
        <v>19</v>
      </c>
      <c r="F50" s="30" t="s">
        <v>18</v>
      </c>
      <c r="G50" s="948" t="s">
        <v>19</v>
      </c>
      <c r="H50" s="30" t="s">
        <v>18</v>
      </c>
      <c r="I50" s="948" t="s">
        <v>19</v>
      </c>
      <c r="J50" s="166"/>
      <c r="K50" s="166"/>
      <c r="L50" s="166"/>
      <c r="M50" s="166"/>
      <c r="N50" s="166"/>
      <c r="O50" s="166"/>
      <c r="P50" s="166"/>
      <c r="Q50" s="16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1:130" ht="16.149999999999999" customHeight="1" x14ac:dyDescent="0.25">
      <c r="A51" s="1633" t="s">
        <v>54</v>
      </c>
      <c r="B51" s="1634"/>
      <c r="C51" s="167">
        <f>SUM(D51+E51)</f>
        <v>0</v>
      </c>
      <c r="D51" s="168">
        <f t="shared" ref="D51:E54" si="6">SUM(F51+H51)</f>
        <v>0</v>
      </c>
      <c r="E51" s="974">
        <f t="shared" si="6"/>
        <v>0</v>
      </c>
      <c r="F51" s="169">
        <f>SUM(F52:F54)</f>
        <v>0</v>
      </c>
      <c r="G51" s="981">
        <f>SUM(G52:G54)</f>
        <v>0</v>
      </c>
      <c r="H51" s="982">
        <f>SUM(H52:H54)</f>
        <v>0</v>
      </c>
      <c r="I51" s="171">
        <f>SUM(I52:I54)</f>
        <v>0</v>
      </c>
      <c r="J51" s="172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86"/>
      <c r="AA51" s="86"/>
    </row>
    <row r="52" spans="1:130" ht="16.149999999999999" customHeight="1" x14ac:dyDescent="0.25">
      <c r="A52" s="1209" t="s">
        <v>22</v>
      </c>
      <c r="B52" s="1210"/>
      <c r="C52" s="173">
        <f>SUM(D52+E52)</f>
        <v>0</v>
      </c>
      <c r="D52" s="174">
        <f t="shared" si="6"/>
        <v>0</v>
      </c>
      <c r="E52" s="49">
        <f t="shared" si="6"/>
        <v>0</v>
      </c>
      <c r="F52" s="50"/>
      <c r="G52" s="100"/>
      <c r="H52" s="98"/>
      <c r="I52" s="51"/>
      <c r="J52" s="172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86"/>
      <c r="AA52" s="86"/>
    </row>
    <row r="53" spans="1:130" ht="16.149999999999999" customHeight="1" x14ac:dyDescent="0.25">
      <c r="A53" s="1211" t="s">
        <v>55</v>
      </c>
      <c r="B53" s="1212"/>
      <c r="C53" s="110">
        <f>SUM(D53+E53)</f>
        <v>0</v>
      </c>
      <c r="D53" s="111">
        <f t="shared" si="6"/>
        <v>0</v>
      </c>
      <c r="E53" s="112">
        <f t="shared" si="6"/>
        <v>0</v>
      </c>
      <c r="F53" s="104"/>
      <c r="G53" s="108"/>
      <c r="H53" s="106"/>
      <c r="I53" s="105"/>
      <c r="J53" s="172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86"/>
      <c r="AA53" s="86"/>
    </row>
    <row r="54" spans="1:130" ht="16.149999999999999" customHeight="1" x14ac:dyDescent="0.25">
      <c r="A54" s="1227" t="s">
        <v>56</v>
      </c>
      <c r="B54" s="1228"/>
      <c r="C54" s="54">
        <f>SUM(D54+E54)</f>
        <v>0</v>
      </c>
      <c r="D54" s="114">
        <f t="shared" si="6"/>
        <v>0</v>
      </c>
      <c r="E54" s="56">
        <f t="shared" si="6"/>
        <v>0</v>
      </c>
      <c r="F54" s="58"/>
      <c r="G54" s="117"/>
      <c r="H54" s="115"/>
      <c r="I54" s="59"/>
      <c r="J54" s="172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86"/>
      <c r="AA54" s="86"/>
    </row>
    <row r="55" spans="1:130" ht="31.15" customHeight="1" x14ac:dyDescent="0.25">
      <c r="A55" s="18" t="s">
        <v>57</v>
      </c>
      <c r="B55" s="19"/>
      <c r="C55" s="19"/>
      <c r="D55" s="19"/>
      <c r="E55" s="19"/>
      <c r="F55" s="19"/>
      <c r="G55" s="19"/>
      <c r="H55" s="19"/>
      <c r="I55" s="19"/>
      <c r="J55" s="20"/>
      <c r="K55" s="20"/>
      <c r="L55" s="175"/>
      <c r="M55" s="166"/>
      <c r="N55" s="166"/>
      <c r="O55" s="16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</row>
    <row r="56" spans="1:130" ht="16.149999999999999" customHeight="1" x14ac:dyDescent="0.25">
      <c r="A56" s="1627" t="s">
        <v>58</v>
      </c>
      <c r="B56" s="1628"/>
      <c r="C56" s="1627" t="s">
        <v>59</v>
      </c>
      <c r="D56" s="1628"/>
      <c r="E56" s="1623"/>
      <c r="F56" s="1639" t="s">
        <v>60</v>
      </c>
      <c r="G56" s="1639"/>
      <c r="H56" s="1639"/>
      <c r="I56" s="1639"/>
      <c r="J56" s="1639"/>
      <c r="K56" s="1639"/>
      <c r="L56" s="1639"/>
      <c r="M56" s="1639"/>
      <c r="N56" s="1639"/>
      <c r="O56" s="1622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</row>
    <row r="57" spans="1:130" ht="16.149999999999999" customHeight="1" x14ac:dyDescent="0.25">
      <c r="A57" s="1201"/>
      <c r="B57" s="1229"/>
      <c r="C57" s="1190"/>
      <c r="D57" s="1191"/>
      <c r="E57" s="1185"/>
      <c r="F57" s="1639" t="s">
        <v>61</v>
      </c>
      <c r="G57" s="1622"/>
      <c r="H57" s="1639" t="s">
        <v>62</v>
      </c>
      <c r="I57" s="1622"/>
      <c r="J57" s="1639" t="s">
        <v>63</v>
      </c>
      <c r="K57" s="1639"/>
      <c r="L57" s="1621" t="s">
        <v>64</v>
      </c>
      <c r="M57" s="1622"/>
      <c r="N57" s="1621" t="s">
        <v>65</v>
      </c>
      <c r="O57" s="1622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</row>
    <row r="58" spans="1:130" ht="16.149999999999999" customHeight="1" x14ac:dyDescent="0.25">
      <c r="A58" s="1190"/>
      <c r="B58" s="1191"/>
      <c r="C58" s="30" t="s">
        <v>17</v>
      </c>
      <c r="D58" s="83" t="s">
        <v>18</v>
      </c>
      <c r="E58" s="948" t="s">
        <v>19</v>
      </c>
      <c r="F58" s="30" t="s">
        <v>18</v>
      </c>
      <c r="G58" s="948" t="s">
        <v>19</v>
      </c>
      <c r="H58" s="30" t="s">
        <v>18</v>
      </c>
      <c r="I58" s="948" t="s">
        <v>19</v>
      </c>
      <c r="J58" s="30" t="s">
        <v>18</v>
      </c>
      <c r="K58" s="983" t="s">
        <v>19</v>
      </c>
      <c r="L58" s="30" t="s">
        <v>18</v>
      </c>
      <c r="M58" s="948" t="s">
        <v>19</v>
      </c>
      <c r="N58" s="30" t="s">
        <v>18</v>
      </c>
      <c r="O58" s="948" t="s">
        <v>19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984"/>
      <c r="AB58" s="985"/>
    </row>
    <row r="59" spans="1:130" ht="16.149999999999999" customHeight="1" x14ac:dyDescent="0.25">
      <c r="A59" s="1635" t="s">
        <v>66</v>
      </c>
      <c r="B59" s="1636"/>
      <c r="C59" s="167">
        <f>SUM(D59+E59)</f>
        <v>0</v>
      </c>
      <c r="D59" s="168">
        <f>SUM(F59+H59+J59+L59+N59)</f>
        <v>0</v>
      </c>
      <c r="E59" s="974">
        <f>SUM(G59+I59+K59+M59+O59)</f>
        <v>0</v>
      </c>
      <c r="F59" s="954"/>
      <c r="G59" s="42"/>
      <c r="H59" s="954"/>
      <c r="I59" s="42"/>
      <c r="J59" s="954"/>
      <c r="K59" s="179"/>
      <c r="L59" s="41"/>
      <c r="M59" s="42"/>
      <c r="N59" s="41"/>
      <c r="O59" s="42"/>
      <c r="P59" s="44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985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149999999999999" customHeight="1" x14ac:dyDescent="0.25">
      <c r="A60" s="1234" t="s">
        <v>67</v>
      </c>
      <c r="B60" s="1234"/>
      <c r="C60" s="47">
        <f>SUM(D60+E60)</f>
        <v>0</v>
      </c>
      <c r="D60" s="180">
        <f t="shared" ref="D60:E62" si="7">SUM(F60+H60+J60)</f>
        <v>0</v>
      </c>
      <c r="E60" s="181">
        <f t="shared" si="7"/>
        <v>0</v>
      </c>
      <c r="F60" s="50"/>
      <c r="G60" s="51"/>
      <c r="H60" s="52"/>
      <c r="I60" s="51"/>
      <c r="J60" s="52"/>
      <c r="K60" s="182"/>
      <c r="L60" s="183"/>
      <c r="M60" s="184"/>
      <c r="N60" s="183"/>
      <c r="O60" s="184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984"/>
      <c r="AB60" s="985"/>
    </row>
    <row r="61" spans="1:130" ht="16.149999999999999" customHeight="1" x14ac:dyDescent="0.25">
      <c r="A61" s="1235" t="s">
        <v>68</v>
      </c>
      <c r="B61" s="1212"/>
      <c r="C61" s="185">
        <f>SUM(D61+E61)</f>
        <v>0</v>
      </c>
      <c r="D61" s="132">
        <f t="shared" si="7"/>
        <v>0</v>
      </c>
      <c r="E61" s="186">
        <f t="shared" si="7"/>
        <v>0</v>
      </c>
      <c r="F61" s="106"/>
      <c r="G61" s="105"/>
      <c r="H61" s="187"/>
      <c r="I61" s="105"/>
      <c r="J61" s="187"/>
      <c r="K61" s="188"/>
      <c r="L61" s="189"/>
      <c r="M61" s="190"/>
      <c r="N61" s="191"/>
      <c r="O61" s="192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984"/>
      <c r="AB61" s="985"/>
    </row>
    <row r="62" spans="1:130" ht="16.149999999999999" customHeight="1" x14ac:dyDescent="0.25">
      <c r="A62" s="1236" t="s">
        <v>69</v>
      </c>
      <c r="B62" s="1236"/>
      <c r="C62" s="47">
        <f>SUM(D62+E62)</f>
        <v>0</v>
      </c>
      <c r="D62" s="111">
        <f t="shared" si="7"/>
        <v>0</v>
      </c>
      <c r="E62" s="181">
        <f t="shared" si="7"/>
        <v>0</v>
      </c>
      <c r="F62" s="193"/>
      <c r="G62" s="194"/>
      <c r="H62" s="195"/>
      <c r="I62" s="194"/>
      <c r="J62" s="195"/>
      <c r="K62" s="196"/>
      <c r="L62" s="189"/>
      <c r="M62" s="190"/>
      <c r="N62" s="191"/>
      <c r="O62" s="192"/>
      <c r="P62" s="81"/>
      <c r="Q62" s="197"/>
      <c r="R62" s="197"/>
      <c r="S62" s="197"/>
      <c r="T62" s="197"/>
      <c r="U62" s="7"/>
      <c r="V62" s="7"/>
      <c r="W62" s="7"/>
      <c r="X62" s="7"/>
      <c r="Y62" s="7"/>
      <c r="Z62" s="7"/>
      <c r="AA62" s="986"/>
      <c r="AB62" s="985"/>
    </row>
    <row r="63" spans="1:130" ht="16.149999999999999" customHeight="1" x14ac:dyDescent="0.25">
      <c r="A63" s="1237" t="s">
        <v>70</v>
      </c>
      <c r="B63" s="1237"/>
      <c r="C63" s="199">
        <f>SUM(D63+E63)</f>
        <v>0</v>
      </c>
      <c r="D63" s="200">
        <f>SUM(J63+L63+N63)</f>
        <v>0</v>
      </c>
      <c r="E63" s="201">
        <f>SUM(K63+M63+O63)</f>
        <v>0</v>
      </c>
      <c r="F63" s="202"/>
      <c r="G63" s="203"/>
      <c r="H63" s="202"/>
      <c r="I63" s="203"/>
      <c r="J63" s="204"/>
      <c r="K63" s="205"/>
      <c r="L63" s="206"/>
      <c r="M63" s="207"/>
      <c r="N63" s="208"/>
      <c r="O63" s="209"/>
      <c r="P63" s="81"/>
      <c r="Q63" s="197"/>
      <c r="R63" s="197"/>
      <c r="S63" s="197"/>
      <c r="T63" s="197"/>
      <c r="U63" s="7"/>
      <c r="V63" s="7"/>
      <c r="W63" s="7"/>
      <c r="X63" s="7"/>
      <c r="Y63" s="7"/>
      <c r="Z63" s="7"/>
      <c r="AA63" s="210"/>
    </row>
    <row r="64" spans="1:130" s="8" customFormat="1" ht="31.15" customHeight="1" x14ac:dyDescent="0.25">
      <c r="A64" s="211" t="s">
        <v>71</v>
      </c>
      <c r="B64" s="86"/>
      <c r="C64" s="86"/>
      <c r="D64" s="86"/>
      <c r="E64" s="212"/>
      <c r="F64" s="86"/>
      <c r="G64" s="212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987"/>
      <c r="V64" s="987"/>
      <c r="W64" s="987"/>
      <c r="X64" s="987"/>
      <c r="Y64" s="987"/>
      <c r="Z64" s="986"/>
      <c r="AA64" s="986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</row>
    <row r="65" spans="1:130" s="8" customFormat="1" ht="31.15" customHeight="1" x14ac:dyDescent="0.25">
      <c r="A65" s="211" t="s">
        <v>72</v>
      </c>
      <c r="B65" s="211"/>
      <c r="C65" s="211"/>
      <c r="D65" s="211"/>
      <c r="E65" s="211"/>
      <c r="F65" s="211"/>
      <c r="G65" s="211"/>
      <c r="H65" s="211"/>
      <c r="I65" s="211"/>
      <c r="J65" s="214"/>
      <c r="K65" s="81"/>
      <c r="L65" s="81"/>
      <c r="M65" s="81"/>
      <c r="N65" s="197"/>
      <c r="O65" s="197"/>
      <c r="P65" s="197"/>
      <c r="Q65" s="197"/>
      <c r="R65" s="197"/>
      <c r="S65" s="197"/>
      <c r="T65" s="197"/>
      <c r="U65" s="986"/>
      <c r="V65" s="986"/>
      <c r="W65" s="986"/>
      <c r="X65" s="986"/>
      <c r="Y65" s="986"/>
      <c r="Z65" s="986"/>
      <c r="AA65" s="986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</row>
    <row r="66" spans="1:130" ht="16.149999999999999" customHeight="1" x14ac:dyDescent="0.25">
      <c r="A66" s="1640" t="s">
        <v>73</v>
      </c>
      <c r="B66" s="1640"/>
      <c r="C66" s="1640" t="s">
        <v>59</v>
      </c>
      <c r="D66" s="215"/>
      <c r="E66" s="166"/>
      <c r="F66" s="166"/>
      <c r="G66" s="166"/>
      <c r="H66" s="166"/>
      <c r="I66" s="166"/>
      <c r="J66" s="166"/>
      <c r="K66" s="216"/>
      <c r="L66" s="216"/>
      <c r="M66" s="216"/>
      <c r="N66" s="17"/>
      <c r="O66" s="17"/>
      <c r="P66" s="7"/>
      <c r="Q66" s="7"/>
      <c r="R66" s="986"/>
      <c r="S66" s="986"/>
      <c r="T66" s="986"/>
      <c r="U66" s="986"/>
      <c r="V66" s="986"/>
      <c r="W66" s="986"/>
      <c r="X66" s="986"/>
      <c r="Y66" s="986"/>
      <c r="Z66" s="986"/>
      <c r="AA66" s="986"/>
    </row>
    <row r="67" spans="1:130" ht="16.149999999999999" customHeight="1" x14ac:dyDescent="0.25">
      <c r="A67" s="1199"/>
      <c r="B67" s="1199"/>
      <c r="C67" s="1199"/>
      <c r="D67" s="166"/>
      <c r="E67" s="166"/>
      <c r="F67" s="166"/>
      <c r="G67" s="166"/>
      <c r="H67" s="166"/>
      <c r="I67" s="166"/>
      <c r="J67" s="166"/>
      <c r="K67" s="216"/>
      <c r="L67" s="216"/>
      <c r="M67" s="216"/>
      <c r="N67" s="17"/>
      <c r="O67" s="17"/>
      <c r="P67" s="17"/>
      <c r="Q67" s="17"/>
      <c r="R67" s="988"/>
      <c r="S67" s="988"/>
      <c r="T67" s="988"/>
      <c r="U67" s="988"/>
      <c r="V67" s="988"/>
      <c r="W67" s="988"/>
      <c r="X67" s="988"/>
      <c r="Y67" s="988"/>
      <c r="Z67" s="986"/>
      <c r="AA67" s="986"/>
    </row>
    <row r="68" spans="1:130" ht="16.149999999999999" customHeight="1" x14ac:dyDescent="0.25">
      <c r="A68" s="1230" t="s">
        <v>59</v>
      </c>
      <c r="B68" s="1230"/>
      <c r="C68" s="218">
        <f>SUM(C69:C72)</f>
        <v>0</v>
      </c>
      <c r="D68" s="219"/>
      <c r="E68" s="166"/>
      <c r="F68" s="166"/>
      <c r="G68" s="166"/>
      <c r="H68" s="166"/>
      <c r="I68" s="166"/>
      <c r="J68" s="166"/>
      <c r="K68" s="216"/>
      <c r="L68" s="216"/>
      <c r="M68" s="216"/>
      <c r="N68" s="17"/>
      <c r="O68" s="17"/>
      <c r="P68" s="17"/>
      <c r="Q68" s="17"/>
      <c r="R68" s="988"/>
      <c r="S68" s="988"/>
      <c r="T68" s="989"/>
      <c r="U68" s="989"/>
      <c r="V68" s="989"/>
      <c r="W68" s="989"/>
      <c r="X68" s="989"/>
      <c r="Y68" s="989"/>
      <c r="Z68" s="986"/>
      <c r="AA68" s="986"/>
    </row>
    <row r="69" spans="1:130" ht="16.149999999999999" customHeight="1" x14ac:dyDescent="0.25">
      <c r="A69" s="1231" t="s">
        <v>74</v>
      </c>
      <c r="B69" s="1231"/>
      <c r="C69" s="221"/>
      <c r="D69" s="219"/>
      <c r="E69" s="166"/>
      <c r="F69" s="166"/>
      <c r="G69" s="166"/>
      <c r="H69" s="166"/>
      <c r="I69" s="166"/>
      <c r="J69" s="166"/>
      <c r="K69" s="216"/>
      <c r="L69" s="216"/>
      <c r="M69" s="216"/>
      <c r="N69" s="17"/>
      <c r="O69" s="17"/>
      <c r="P69" s="17"/>
      <c r="Q69" s="17"/>
      <c r="R69" s="988"/>
      <c r="S69" s="988"/>
      <c r="T69" s="989"/>
      <c r="U69" s="989"/>
      <c r="V69" s="989"/>
      <c r="W69" s="989"/>
      <c r="X69" s="989"/>
      <c r="Y69" s="989"/>
      <c r="Z69" s="986"/>
      <c r="AA69" s="986"/>
    </row>
    <row r="70" spans="1:130" ht="16.149999999999999" customHeight="1" x14ac:dyDescent="0.25">
      <c r="A70" s="1232" t="s">
        <v>75</v>
      </c>
      <c r="B70" s="1232"/>
      <c r="C70" s="222"/>
      <c r="D70" s="219"/>
      <c r="E70" s="166"/>
      <c r="F70" s="166"/>
      <c r="G70" s="166"/>
      <c r="H70" s="166"/>
      <c r="I70" s="166"/>
      <c r="J70" s="166"/>
      <c r="K70" s="216"/>
      <c r="L70" s="216"/>
      <c r="M70" s="216"/>
      <c r="N70" s="17"/>
      <c r="O70" s="17"/>
      <c r="P70" s="17"/>
      <c r="Q70" s="17"/>
      <c r="R70" s="988"/>
      <c r="S70" s="988"/>
      <c r="T70" s="989"/>
      <c r="U70" s="989"/>
      <c r="V70" s="989"/>
      <c r="W70" s="989"/>
      <c r="X70" s="989"/>
      <c r="Y70" s="989"/>
      <c r="Z70" s="986"/>
      <c r="AA70" s="986"/>
    </row>
    <row r="71" spans="1:130" ht="16.149999999999999" customHeight="1" x14ac:dyDescent="0.25">
      <c r="A71" s="1232" t="s">
        <v>22</v>
      </c>
      <c r="B71" s="1232"/>
      <c r="C71" s="222"/>
      <c r="D71" s="219"/>
      <c r="E71" s="166"/>
      <c r="F71" s="166"/>
      <c r="G71" s="166"/>
      <c r="H71" s="166"/>
      <c r="I71" s="166"/>
      <c r="J71" s="166"/>
      <c r="K71" s="216"/>
      <c r="L71" s="216"/>
      <c r="M71" s="216"/>
      <c r="N71" s="17"/>
      <c r="O71" s="17"/>
      <c r="P71" s="17"/>
      <c r="Q71" s="17"/>
      <c r="R71" s="988"/>
      <c r="S71" s="988"/>
      <c r="T71" s="989"/>
      <c r="U71" s="989"/>
      <c r="V71" s="989"/>
      <c r="W71" s="989"/>
      <c r="X71" s="989"/>
      <c r="Y71" s="989"/>
      <c r="Z71" s="986"/>
      <c r="AA71" s="986"/>
    </row>
    <row r="72" spans="1:130" ht="16.149999999999999" customHeight="1" x14ac:dyDescent="0.25">
      <c r="A72" s="1233" t="s">
        <v>76</v>
      </c>
      <c r="B72" s="1233"/>
      <c r="C72" s="223"/>
      <c r="D72" s="219"/>
      <c r="E72" s="166"/>
      <c r="F72" s="166"/>
      <c r="G72" s="166"/>
      <c r="H72" s="166"/>
      <c r="I72" s="166"/>
      <c r="J72" s="166"/>
      <c r="K72" s="216"/>
      <c r="L72" s="216"/>
      <c r="M72" s="216"/>
      <c r="N72" s="17"/>
      <c r="O72" s="17"/>
      <c r="P72" s="17"/>
      <c r="Q72" s="17"/>
      <c r="R72" s="988"/>
      <c r="S72" s="988"/>
      <c r="T72" s="989"/>
      <c r="U72" s="989"/>
      <c r="V72" s="989"/>
      <c r="W72" s="989"/>
      <c r="X72" s="989"/>
      <c r="Y72" s="989"/>
      <c r="Z72" s="986"/>
      <c r="AA72" s="986"/>
    </row>
    <row r="73" spans="1:130" ht="31.15" customHeight="1" x14ac:dyDescent="0.25">
      <c r="A73" s="20" t="s">
        <v>77</v>
      </c>
      <c r="B73" s="20"/>
      <c r="C73" s="20"/>
      <c r="D73" s="20"/>
      <c r="E73" s="20"/>
      <c r="F73" s="211"/>
      <c r="G73" s="211"/>
      <c r="H73" s="211"/>
      <c r="I73" s="211"/>
      <c r="J73" s="86"/>
      <c r="K73" s="224"/>
      <c r="L73" s="224"/>
      <c r="M73" s="224"/>
      <c r="N73" s="7"/>
      <c r="O73" s="7"/>
      <c r="P73" s="7"/>
      <c r="Q73" s="7"/>
      <c r="R73" s="986"/>
      <c r="S73" s="986"/>
      <c r="T73" s="986"/>
      <c r="U73" s="989"/>
      <c r="V73" s="989"/>
      <c r="W73" s="989"/>
      <c r="X73" s="989"/>
      <c r="Y73" s="989"/>
      <c r="Z73" s="986"/>
      <c r="AA73" s="986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</row>
    <row r="74" spans="1:130" ht="36" customHeight="1" x14ac:dyDescent="0.25">
      <c r="A74" s="1621" t="s">
        <v>78</v>
      </c>
      <c r="B74" s="1622"/>
      <c r="C74" s="841" t="s">
        <v>79</v>
      </c>
      <c r="D74" s="841" t="s">
        <v>38</v>
      </c>
      <c r="E74" s="841" t="s">
        <v>80</v>
      </c>
      <c r="F74" s="86"/>
      <c r="G74" s="86"/>
      <c r="H74" s="86"/>
      <c r="I74" s="86"/>
      <c r="J74" s="86"/>
      <c r="K74" s="224"/>
      <c r="L74" s="224"/>
      <c r="M74" s="224"/>
      <c r="N74" s="7"/>
      <c r="O74" s="7"/>
      <c r="P74" s="7"/>
      <c r="Q74" s="7"/>
      <c r="R74" s="986"/>
      <c r="S74" s="986"/>
      <c r="T74" s="986"/>
      <c r="U74" s="989"/>
      <c r="V74" s="989"/>
      <c r="W74" s="989"/>
      <c r="X74" s="989"/>
      <c r="Y74" s="989"/>
      <c r="Z74" s="986"/>
      <c r="AA74" s="986"/>
    </row>
    <row r="75" spans="1:130" ht="15" customHeight="1" x14ac:dyDescent="0.25">
      <c r="A75" s="1642" t="s">
        <v>81</v>
      </c>
      <c r="B75" s="1643"/>
      <c r="C75" s="226"/>
      <c r="D75" s="226"/>
      <c r="E75" s="226"/>
      <c r="F75" s="44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986"/>
      <c r="S75" s="986"/>
      <c r="T75" s="986"/>
      <c r="U75" s="988"/>
      <c r="V75" s="988"/>
      <c r="W75" s="988"/>
      <c r="X75" s="988"/>
      <c r="Y75" s="988"/>
      <c r="Z75" s="986"/>
      <c r="AA75" s="986"/>
      <c r="CC75" s="10" t="str">
        <f>IF(C75&lt;=[7]A05!C11,"", "* Total de aplicaciones EPSA NO DEBE ser MAYOR que el Total de Gestantes ingresadas en REM A05 Sección A. ")</f>
        <v/>
      </c>
      <c r="CG75" s="10">
        <v>0</v>
      </c>
      <c r="CH75" s="10">
        <v>0</v>
      </c>
    </row>
    <row r="76" spans="1:130" ht="31.15" customHeight="1" x14ac:dyDescent="0.25">
      <c r="A76" s="20" t="s">
        <v>82</v>
      </c>
      <c r="B76" s="20"/>
      <c r="C76" s="20"/>
      <c r="D76" s="20"/>
      <c r="E76" s="20"/>
      <c r="F76" s="211"/>
      <c r="G76" s="211"/>
      <c r="H76" s="211"/>
      <c r="I76" s="990"/>
      <c r="J76" s="991"/>
      <c r="K76" s="990"/>
      <c r="L76" s="986"/>
      <c r="M76" s="986"/>
      <c r="N76" s="986"/>
      <c r="O76" s="986"/>
      <c r="P76" s="992"/>
      <c r="Q76" s="991"/>
      <c r="R76" s="986"/>
      <c r="S76" s="986"/>
      <c r="T76" s="986"/>
      <c r="U76" s="988"/>
      <c r="V76" s="988"/>
      <c r="W76" s="988"/>
      <c r="X76" s="988"/>
      <c r="Y76" s="988"/>
      <c r="Z76" s="986"/>
      <c r="AA76" s="986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G76" s="10">
        <v>0</v>
      </c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</row>
    <row r="77" spans="1:130" ht="51" customHeight="1" x14ac:dyDescent="0.25">
      <c r="A77" s="1644" t="s">
        <v>83</v>
      </c>
      <c r="B77" s="1645"/>
      <c r="C77" s="994" t="s">
        <v>79</v>
      </c>
      <c r="D77" s="229" t="s">
        <v>84</v>
      </c>
      <c r="E77" s="229" t="s">
        <v>85</v>
      </c>
      <c r="F77" s="230"/>
      <c r="G77" s="230"/>
      <c r="H77" s="230"/>
      <c r="I77" s="995"/>
      <c r="J77" s="995"/>
      <c r="K77" s="990"/>
      <c r="L77" s="986"/>
      <c r="M77" s="986"/>
      <c r="N77" s="986"/>
      <c r="O77" s="986"/>
      <c r="P77" s="986"/>
      <c r="Q77" s="986"/>
      <c r="R77" s="210"/>
      <c r="S77" s="7"/>
      <c r="T77" s="7"/>
      <c r="U77" s="17"/>
      <c r="V77" s="17"/>
      <c r="W77" s="17"/>
      <c r="X77" s="17"/>
      <c r="Y77" s="17"/>
      <c r="Z77" s="7"/>
      <c r="AA77" s="7"/>
      <c r="CG77" s="10">
        <v>0</v>
      </c>
    </row>
    <row r="78" spans="1:130" ht="25.15" customHeight="1" x14ac:dyDescent="0.25">
      <c r="A78" s="1645" t="s">
        <v>86</v>
      </c>
      <c r="B78" s="845" t="s">
        <v>87</v>
      </c>
      <c r="C78" s="233"/>
      <c r="D78" s="234"/>
      <c r="E78" s="233"/>
      <c r="F78" s="44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996"/>
      <c r="S78" s="7"/>
      <c r="T78" s="7"/>
      <c r="U78" s="17"/>
      <c r="V78" s="17"/>
      <c r="W78" s="17"/>
      <c r="X78" s="17"/>
      <c r="Y78" s="17"/>
      <c r="Z78" s="7"/>
      <c r="AA78" s="7"/>
      <c r="CG78" s="10">
        <v>0</v>
      </c>
    </row>
    <row r="79" spans="1:130" ht="25.15" customHeight="1" thickBot="1" x14ac:dyDescent="0.3">
      <c r="A79" s="1205"/>
      <c r="B79" s="236" t="s">
        <v>88</v>
      </c>
      <c r="C79" s="237"/>
      <c r="D79" s="238"/>
      <c r="E79" s="237"/>
      <c r="F79" s="44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986"/>
      <c r="S79" s="7"/>
      <c r="T79" s="7"/>
      <c r="U79" s="17"/>
      <c r="V79" s="17"/>
      <c r="W79" s="17"/>
      <c r="X79" s="17"/>
      <c r="Y79" s="17"/>
      <c r="Z79" s="7"/>
      <c r="AA79" s="7"/>
      <c r="CG79" s="10">
        <v>0</v>
      </c>
    </row>
    <row r="80" spans="1:130" ht="16.149999999999999" customHeight="1" thickTop="1" x14ac:dyDescent="0.25">
      <c r="A80" s="1244" t="s">
        <v>89</v>
      </c>
      <c r="B80" s="239" t="s">
        <v>90</v>
      </c>
      <c r="C80" s="240"/>
      <c r="D80" s="240"/>
      <c r="E80" s="241"/>
      <c r="F80" s="44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986"/>
      <c r="S80" s="7"/>
      <c r="T80" s="7"/>
      <c r="U80" s="17"/>
      <c r="V80" s="17"/>
      <c r="W80" s="17"/>
      <c r="X80" s="17"/>
      <c r="Y80" s="17"/>
      <c r="Z80" s="7"/>
      <c r="AA80" s="7"/>
      <c r="CG80" s="10">
        <v>0</v>
      </c>
    </row>
    <row r="81" spans="1:130" ht="16.149999999999999" customHeight="1" x14ac:dyDescent="0.25">
      <c r="A81" s="1199"/>
      <c r="B81" s="242" t="s">
        <v>91</v>
      </c>
      <c r="C81" s="223"/>
      <c r="D81" s="223"/>
      <c r="E81" s="243"/>
      <c r="F81" s="44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986"/>
      <c r="S81" s="7"/>
      <c r="T81" s="7"/>
      <c r="U81" s="17"/>
      <c r="V81" s="17"/>
      <c r="W81" s="17"/>
      <c r="X81" s="17"/>
      <c r="Y81" s="17"/>
      <c r="Z81" s="7"/>
      <c r="AA81" s="7"/>
      <c r="CG81" s="10">
        <v>0</v>
      </c>
    </row>
    <row r="82" spans="1:130" ht="31.15" customHeight="1" x14ac:dyDescent="0.25">
      <c r="A82" s="20" t="s">
        <v>92</v>
      </c>
      <c r="B82" s="244"/>
      <c r="C82" s="70"/>
      <c r="D82" s="70"/>
      <c r="E82" s="70"/>
      <c r="F82" s="245"/>
      <c r="G82" s="86"/>
      <c r="H82" s="224"/>
      <c r="I82" s="7"/>
      <c r="J82" s="246"/>
      <c r="K82" s="991"/>
      <c r="L82" s="997"/>
      <c r="M82" s="997"/>
      <c r="N82" s="986"/>
      <c r="O82" s="986"/>
      <c r="P82" s="986"/>
      <c r="Q82" s="986"/>
      <c r="R82" s="986"/>
      <c r="S82" s="7"/>
      <c r="T82" s="7"/>
      <c r="U82" s="17"/>
      <c r="V82" s="17"/>
      <c r="W82" s="17"/>
      <c r="X82" s="17"/>
      <c r="Y82" s="17"/>
      <c r="Z82" s="7"/>
      <c r="AA82" s="7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</row>
    <row r="83" spans="1:130" ht="16.149999999999999" customHeight="1" x14ac:dyDescent="0.25">
      <c r="A83" s="1646" t="s">
        <v>93</v>
      </c>
      <c r="B83" s="1645"/>
      <c r="C83" s="1621" t="s">
        <v>59</v>
      </c>
      <c r="D83" s="1641"/>
      <c r="E83" s="1622"/>
      <c r="F83" s="1621" t="s">
        <v>94</v>
      </c>
      <c r="G83" s="1622"/>
      <c r="H83" s="1621" t="s">
        <v>95</v>
      </c>
      <c r="I83" s="1622"/>
      <c r="J83" s="216"/>
      <c r="K83" s="999"/>
      <c r="L83" s="989"/>
      <c r="M83" s="989"/>
      <c r="N83" s="1000"/>
      <c r="O83" s="1000"/>
      <c r="P83" s="989"/>
      <c r="Q83" s="989"/>
      <c r="R83" s="988"/>
      <c r="S83" s="17"/>
      <c r="T83" s="17"/>
      <c r="U83" s="17"/>
      <c r="V83" s="17"/>
      <c r="W83" s="17"/>
      <c r="X83" s="17"/>
      <c r="Y83" s="17"/>
      <c r="Z83" s="7"/>
      <c r="AA83" s="7"/>
    </row>
    <row r="84" spans="1:130" ht="16.149999999999999" customHeight="1" x14ac:dyDescent="0.25">
      <c r="A84" s="1191"/>
      <c r="B84" s="1185"/>
      <c r="C84" s="1001" t="s">
        <v>17</v>
      </c>
      <c r="D84" s="947" t="s">
        <v>18</v>
      </c>
      <c r="E84" s="948" t="s">
        <v>19</v>
      </c>
      <c r="F84" s="30" t="s">
        <v>18</v>
      </c>
      <c r="G84" s="948" t="s">
        <v>19</v>
      </c>
      <c r="H84" s="30" t="s">
        <v>18</v>
      </c>
      <c r="I84" s="948" t="s">
        <v>19</v>
      </c>
      <c r="J84" s="166"/>
      <c r="K84" s="216"/>
      <c r="L84" s="989"/>
      <c r="M84" s="989"/>
      <c r="N84" s="989"/>
      <c r="O84" s="1000"/>
      <c r="P84" s="1000"/>
      <c r="Q84" s="989"/>
      <c r="R84" s="989"/>
      <c r="S84" s="17"/>
      <c r="T84" s="17"/>
      <c r="U84" s="17"/>
      <c r="V84" s="17"/>
      <c r="W84" s="17"/>
      <c r="X84" s="17"/>
      <c r="Y84" s="17"/>
      <c r="Z84" s="7"/>
      <c r="AA84" s="7"/>
    </row>
    <row r="85" spans="1:130" ht="16.149999999999999" customHeight="1" x14ac:dyDescent="0.25">
      <c r="A85" s="1621" t="s">
        <v>59</v>
      </c>
      <c r="B85" s="1622"/>
      <c r="C85" s="169">
        <f t="shared" ref="C85:I85" si="8">SUM(C86:C90)</f>
        <v>0</v>
      </c>
      <c r="D85" s="1002">
        <f t="shared" si="8"/>
        <v>0</v>
      </c>
      <c r="E85" s="981">
        <f t="shared" si="8"/>
        <v>0</v>
      </c>
      <c r="F85" s="982">
        <f t="shared" si="8"/>
        <v>0</v>
      </c>
      <c r="G85" s="171">
        <f t="shared" si="8"/>
        <v>0</v>
      </c>
      <c r="H85" s="982">
        <f t="shared" si="8"/>
        <v>0</v>
      </c>
      <c r="I85" s="171">
        <f t="shared" si="8"/>
        <v>0</v>
      </c>
      <c r="J85" s="20"/>
      <c r="K85" s="20"/>
      <c r="L85" s="1003"/>
      <c r="M85" s="989"/>
      <c r="N85" s="989"/>
      <c r="O85" s="1000"/>
      <c r="P85" s="1000"/>
      <c r="Q85" s="1004"/>
      <c r="R85" s="1004"/>
      <c r="S85" s="17"/>
      <c r="T85" s="17"/>
      <c r="U85" s="17"/>
      <c r="V85" s="17"/>
      <c r="W85" s="17"/>
      <c r="X85" s="17"/>
      <c r="Y85" s="17"/>
      <c r="Z85" s="7"/>
      <c r="AA85" s="7"/>
    </row>
    <row r="86" spans="1:130" ht="16.149999999999999" customHeight="1" x14ac:dyDescent="0.25">
      <c r="A86" s="1238" t="s">
        <v>22</v>
      </c>
      <c r="B86" s="1239"/>
      <c r="C86" s="253">
        <f>SUM(D86+E86)</f>
        <v>0</v>
      </c>
      <c r="D86" s="254">
        <f t="shared" ref="D86:E90" si="9">SUM(F86+H86)</f>
        <v>0</v>
      </c>
      <c r="E86" s="155">
        <f t="shared" si="9"/>
        <v>0</v>
      </c>
      <c r="F86" s="119"/>
      <c r="G86" s="123"/>
      <c r="H86" s="119"/>
      <c r="I86" s="123"/>
      <c r="J86" s="255"/>
      <c r="K86" s="216"/>
      <c r="L86" s="989"/>
      <c r="M86" s="989"/>
      <c r="N86" s="989"/>
      <c r="O86" s="1000"/>
      <c r="P86" s="1000"/>
      <c r="Q86" s="1004"/>
      <c r="R86" s="1004"/>
      <c r="S86" s="17"/>
      <c r="T86" s="17"/>
      <c r="U86" s="17"/>
      <c r="V86" s="17"/>
      <c r="W86" s="17"/>
      <c r="X86" s="17"/>
      <c r="Y86" s="17"/>
      <c r="Z86" s="7"/>
      <c r="AA86" s="7"/>
    </row>
    <row r="87" spans="1:130" ht="16.149999999999999" customHeight="1" x14ac:dyDescent="0.25">
      <c r="A87" s="1240" t="s">
        <v>76</v>
      </c>
      <c r="B87" s="1241"/>
      <c r="C87" s="256">
        <f>SUM(D87+E87)</f>
        <v>0</v>
      </c>
      <c r="D87" s="257">
        <f t="shared" si="9"/>
        <v>0</v>
      </c>
      <c r="E87" s="159">
        <f t="shared" si="9"/>
        <v>0</v>
      </c>
      <c r="F87" s="50"/>
      <c r="G87" s="100"/>
      <c r="H87" s="50"/>
      <c r="I87" s="100"/>
      <c r="J87" s="255"/>
      <c r="K87" s="216"/>
      <c r="L87" s="989"/>
      <c r="M87" s="989"/>
      <c r="N87" s="989"/>
      <c r="O87" s="1000"/>
      <c r="P87" s="1000"/>
      <c r="Q87" s="1004"/>
      <c r="R87" s="1004"/>
      <c r="S87" s="17"/>
      <c r="T87" s="17"/>
      <c r="U87" s="17"/>
      <c r="V87" s="17"/>
      <c r="W87" s="17"/>
      <c r="X87" s="17"/>
      <c r="Y87" s="17"/>
      <c r="Z87" s="7"/>
      <c r="AA87" s="7"/>
    </row>
    <row r="88" spans="1:130" ht="16.149999999999999" customHeight="1" x14ac:dyDescent="0.25">
      <c r="A88" s="1240" t="s">
        <v>75</v>
      </c>
      <c r="B88" s="1241"/>
      <c r="C88" s="256">
        <f>SUM(D88+E88)</f>
        <v>0</v>
      </c>
      <c r="D88" s="257">
        <f t="shared" si="9"/>
        <v>0</v>
      </c>
      <c r="E88" s="159">
        <f t="shared" si="9"/>
        <v>0</v>
      </c>
      <c r="F88" s="104"/>
      <c r="G88" s="108"/>
      <c r="H88" s="104"/>
      <c r="I88" s="108"/>
      <c r="J88" s="255"/>
      <c r="K88" s="216"/>
      <c r="L88" s="989"/>
      <c r="M88" s="989"/>
      <c r="N88" s="989"/>
      <c r="O88" s="1000"/>
      <c r="P88" s="1000"/>
      <c r="Q88" s="1004"/>
      <c r="R88" s="1004"/>
      <c r="S88" s="17"/>
      <c r="T88" s="17"/>
      <c r="U88" s="17"/>
      <c r="V88" s="17"/>
      <c r="W88" s="17"/>
      <c r="X88" s="17"/>
      <c r="Y88" s="17"/>
      <c r="Z88" s="7"/>
      <c r="AA88" s="7"/>
    </row>
    <row r="89" spans="1:130" ht="16.149999999999999" customHeight="1" x14ac:dyDescent="0.25">
      <c r="A89" s="1247" t="s">
        <v>96</v>
      </c>
      <c r="B89" s="1248"/>
      <c r="C89" s="258">
        <f>SUM(D89+E89)</f>
        <v>0</v>
      </c>
      <c r="D89" s="259">
        <f t="shared" si="9"/>
        <v>0</v>
      </c>
      <c r="E89" s="260">
        <f t="shared" si="9"/>
        <v>0</v>
      </c>
      <c r="F89" s="134"/>
      <c r="G89" s="138"/>
      <c r="H89" s="134"/>
      <c r="I89" s="138"/>
      <c r="J89" s="255"/>
      <c r="K89" s="216"/>
      <c r="L89" s="989"/>
      <c r="M89" s="989"/>
      <c r="N89" s="989"/>
      <c r="O89" s="1000"/>
      <c r="P89" s="1000"/>
      <c r="Q89" s="1004"/>
      <c r="R89" s="1004"/>
      <c r="S89" s="17"/>
      <c r="T89" s="17"/>
      <c r="U89" s="17"/>
      <c r="V89" s="17"/>
      <c r="W89" s="17"/>
      <c r="X89" s="17"/>
      <c r="Y89" s="17"/>
      <c r="Z89" s="7"/>
      <c r="AA89" s="7"/>
    </row>
    <row r="90" spans="1:130" ht="16.149999999999999" customHeight="1" x14ac:dyDescent="0.25">
      <c r="A90" s="1249" t="s">
        <v>97</v>
      </c>
      <c r="B90" s="1250"/>
      <c r="C90" s="261">
        <f>SUM(D90+E90)</f>
        <v>0</v>
      </c>
      <c r="D90" s="262">
        <f t="shared" si="9"/>
        <v>0</v>
      </c>
      <c r="E90" s="162">
        <f t="shared" si="9"/>
        <v>0</v>
      </c>
      <c r="F90" s="58"/>
      <c r="G90" s="117"/>
      <c r="H90" s="58"/>
      <c r="I90" s="117"/>
      <c r="J90" s="255"/>
      <c r="K90" s="216"/>
      <c r="L90" s="989"/>
      <c r="M90" s="989"/>
      <c r="N90" s="989"/>
      <c r="O90" s="1000"/>
      <c r="P90" s="1000"/>
      <c r="Q90" s="1004"/>
      <c r="R90" s="1004"/>
      <c r="S90" s="17"/>
      <c r="T90" s="17"/>
      <c r="U90" s="17"/>
      <c r="V90" s="17"/>
      <c r="W90" s="17"/>
      <c r="X90" s="17"/>
      <c r="Y90" s="17"/>
      <c r="Z90" s="7"/>
      <c r="AA90" s="7"/>
    </row>
    <row r="91" spans="1:130" s="267" customFormat="1" ht="31.15" customHeight="1" x14ac:dyDescent="0.25">
      <c r="A91" s="1251" t="s">
        <v>98</v>
      </c>
      <c r="B91" s="1251"/>
      <c r="C91" s="1251"/>
      <c r="D91" s="1251"/>
      <c r="E91" s="1251"/>
      <c r="F91" s="1251"/>
      <c r="G91" s="1251"/>
      <c r="H91" s="1251"/>
      <c r="I91" s="1251"/>
      <c r="J91" s="1251"/>
      <c r="K91" s="1251"/>
      <c r="L91" s="1251"/>
      <c r="M91" s="1251"/>
      <c r="N91" s="1251"/>
      <c r="O91" s="1251"/>
      <c r="P91" s="1251"/>
      <c r="Q91" s="263"/>
      <c r="R91" s="264"/>
      <c r="S91" s="264"/>
      <c r="T91" s="264"/>
      <c r="U91" s="264"/>
      <c r="V91" s="264"/>
      <c r="W91" s="264"/>
      <c r="X91" s="264"/>
      <c r="Y91" s="264"/>
      <c r="Z91" s="245"/>
      <c r="AA91" s="24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6"/>
      <c r="CB91" s="266"/>
      <c r="CC91" s="266"/>
      <c r="CD91" s="266"/>
      <c r="CE91" s="266"/>
      <c r="CF91" s="266"/>
      <c r="CG91" s="266"/>
      <c r="CH91" s="266"/>
      <c r="CI91" s="266"/>
      <c r="CJ91" s="266"/>
      <c r="CK91" s="266"/>
      <c r="CL91" s="266"/>
      <c r="CM91" s="266"/>
      <c r="CN91" s="266"/>
      <c r="CO91" s="266"/>
      <c r="CP91" s="266"/>
      <c r="CQ91" s="266"/>
      <c r="CR91" s="266"/>
      <c r="CS91" s="266"/>
      <c r="CT91" s="266"/>
      <c r="CU91" s="266"/>
      <c r="CV91" s="266"/>
      <c r="CW91" s="266"/>
      <c r="CX91" s="266"/>
      <c r="CY91" s="266"/>
      <c r="CZ91" s="266"/>
    </row>
    <row r="92" spans="1:130" ht="31.15" customHeight="1" x14ac:dyDescent="0.25">
      <c r="A92" s="1527" t="s">
        <v>99</v>
      </c>
      <c r="B92" s="1527"/>
      <c r="C92" s="1527"/>
      <c r="D92" s="1527"/>
      <c r="E92" s="1527"/>
      <c r="F92" s="1527"/>
      <c r="G92" s="1527"/>
      <c r="H92" s="1527"/>
      <c r="I92" s="1527"/>
      <c r="J92" s="1527"/>
      <c r="K92" s="1527"/>
      <c r="L92" s="1527"/>
      <c r="M92" s="1527"/>
      <c r="N92" s="1527"/>
      <c r="O92" s="1527"/>
      <c r="P92" s="1527"/>
      <c r="Q92" s="1527"/>
      <c r="R92" s="268"/>
      <c r="S92" s="268"/>
      <c r="T92" s="268"/>
      <c r="U92" s="268"/>
      <c r="V92" s="268"/>
      <c r="W92" s="17"/>
      <c r="X92" s="17"/>
      <c r="Y92" s="17"/>
      <c r="Z92" s="7"/>
      <c r="AA92" s="7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</row>
    <row r="93" spans="1:130" ht="16.149999999999999" customHeight="1" x14ac:dyDescent="0.25">
      <c r="A93" s="1647" t="s">
        <v>100</v>
      </c>
      <c r="B93" s="1648"/>
      <c r="C93" s="1644" t="s">
        <v>101</v>
      </c>
      <c r="D93" s="1646"/>
      <c r="E93" s="1645"/>
      <c r="F93" s="1629" t="s">
        <v>28</v>
      </c>
      <c r="G93" s="1649"/>
      <c r="H93" s="1649"/>
      <c r="I93" s="1649"/>
      <c r="J93" s="1649"/>
      <c r="K93" s="1649"/>
      <c r="L93" s="1649"/>
      <c r="M93" s="1649"/>
      <c r="N93" s="1649"/>
      <c r="O93" s="1649"/>
      <c r="P93" s="1649"/>
      <c r="Q93" s="1632"/>
      <c r="R93" s="166"/>
      <c r="S93" s="244"/>
      <c r="T93" s="216"/>
      <c r="U93" s="216"/>
      <c r="V93" s="244"/>
      <c r="W93" s="17"/>
      <c r="X93" s="17"/>
      <c r="Y93" s="17"/>
      <c r="Z93" s="7"/>
      <c r="AA93" s="7"/>
    </row>
    <row r="94" spans="1:130" ht="16.149999999999999" customHeight="1" x14ac:dyDescent="0.25">
      <c r="A94" s="1223"/>
      <c r="B94" s="1224"/>
      <c r="C94" s="1190"/>
      <c r="D94" s="1191"/>
      <c r="E94" s="1185"/>
      <c r="F94" s="1621" t="s">
        <v>102</v>
      </c>
      <c r="G94" s="1641"/>
      <c r="H94" s="1621" t="s">
        <v>103</v>
      </c>
      <c r="I94" s="1622"/>
      <c r="J94" s="1621" t="s">
        <v>104</v>
      </c>
      <c r="K94" s="1622"/>
      <c r="L94" s="1621" t="s">
        <v>105</v>
      </c>
      <c r="M94" s="1622"/>
      <c r="N94" s="1621" t="s">
        <v>106</v>
      </c>
      <c r="O94" s="1622"/>
      <c r="P94" s="1621" t="s">
        <v>107</v>
      </c>
      <c r="Q94" s="1622"/>
      <c r="R94" s="17"/>
      <c r="S94" s="17"/>
      <c r="T94" s="17"/>
      <c r="U94" s="17"/>
      <c r="V94" s="17"/>
      <c r="W94" s="17"/>
      <c r="X94" s="17"/>
      <c r="Y94" s="17"/>
      <c r="Z94" s="7"/>
      <c r="AA94" s="7"/>
    </row>
    <row r="95" spans="1:130" ht="16.149999999999999" customHeight="1" x14ac:dyDescent="0.25">
      <c r="A95" s="1225"/>
      <c r="B95" s="1226"/>
      <c r="C95" s="1001" t="s">
        <v>17</v>
      </c>
      <c r="D95" s="83" t="s">
        <v>18</v>
      </c>
      <c r="E95" s="842" t="s">
        <v>19</v>
      </c>
      <c r="F95" s="30" t="s">
        <v>18</v>
      </c>
      <c r="G95" s="1005" t="s">
        <v>19</v>
      </c>
      <c r="H95" s="30" t="s">
        <v>18</v>
      </c>
      <c r="I95" s="1006" t="s">
        <v>19</v>
      </c>
      <c r="J95" s="30" t="s">
        <v>18</v>
      </c>
      <c r="K95" s="1006" t="s">
        <v>19</v>
      </c>
      <c r="L95" s="30" t="s">
        <v>18</v>
      </c>
      <c r="M95" s="1006" t="s">
        <v>19</v>
      </c>
      <c r="N95" s="30" t="s">
        <v>18</v>
      </c>
      <c r="O95" s="1006" t="s">
        <v>19</v>
      </c>
      <c r="P95" s="30" t="s">
        <v>18</v>
      </c>
      <c r="Q95" s="1006" t="s">
        <v>19</v>
      </c>
      <c r="R95" s="17"/>
      <c r="S95" s="17"/>
      <c r="T95" s="17"/>
      <c r="U95" s="17"/>
      <c r="V95" s="17"/>
      <c r="W95" s="17"/>
      <c r="X95" s="17"/>
      <c r="Y95" s="17"/>
      <c r="Z95" s="7"/>
      <c r="AA95" s="7"/>
    </row>
    <row r="96" spans="1:130" ht="16.149999999999999" customHeight="1" x14ac:dyDescent="0.25">
      <c r="A96" s="1245" t="s">
        <v>108</v>
      </c>
      <c r="B96" s="1245"/>
      <c r="C96" s="270">
        <f>SUM(D96+E96)</f>
        <v>0</v>
      </c>
      <c r="D96" s="271">
        <f>+H96+J96+L96+N96+P96</f>
        <v>0</v>
      </c>
      <c r="E96" s="97">
        <f>+I96+K96+M96+O96+Q96</f>
        <v>0</v>
      </c>
      <c r="F96" s="272"/>
      <c r="G96" s="273"/>
      <c r="H96" s="119"/>
      <c r="I96" s="120"/>
      <c r="J96" s="119"/>
      <c r="K96" s="120"/>
      <c r="L96" s="119"/>
      <c r="M96" s="120"/>
      <c r="N96" s="119"/>
      <c r="O96" s="120"/>
      <c r="P96" s="121"/>
      <c r="Q96" s="120"/>
      <c r="R96" s="274"/>
      <c r="S96" s="17"/>
      <c r="T96" s="17"/>
      <c r="U96" s="17"/>
      <c r="V96" s="17"/>
      <c r="W96" s="17"/>
      <c r="X96" s="17"/>
      <c r="Y96" s="17"/>
      <c r="Z96" s="7"/>
      <c r="AA96" s="7"/>
    </row>
    <row r="97" spans="1:130" ht="16.149999999999999" customHeight="1" x14ac:dyDescent="0.25">
      <c r="A97" s="1246" t="s">
        <v>109</v>
      </c>
      <c r="B97" s="1246"/>
      <c r="C97" s="275">
        <f>SUM(D97+E97)</f>
        <v>0</v>
      </c>
      <c r="D97" s="276">
        <f>SUM(J97+L97+N97+P97)</f>
        <v>0</v>
      </c>
      <c r="E97" s="112">
        <f>SUM(K97+M97+O97+Q97)</f>
        <v>0</v>
      </c>
      <c r="F97" s="277"/>
      <c r="G97" s="278"/>
      <c r="H97" s="277"/>
      <c r="I97" s="279"/>
      <c r="J97" s="104"/>
      <c r="K97" s="105"/>
      <c r="L97" s="104"/>
      <c r="M97" s="105"/>
      <c r="N97" s="104"/>
      <c r="O97" s="105"/>
      <c r="P97" s="106"/>
      <c r="Q97" s="105"/>
      <c r="R97" s="274"/>
      <c r="S97" s="17"/>
      <c r="T97" s="17"/>
      <c r="U97" s="17"/>
      <c r="V97" s="17"/>
      <c r="W97" s="17"/>
      <c r="X97" s="17"/>
      <c r="Y97" s="17"/>
      <c r="Z97" s="7"/>
      <c r="AA97" s="7"/>
    </row>
    <row r="98" spans="1:130" ht="16.149999999999999" customHeight="1" x14ac:dyDescent="0.25">
      <c r="A98" s="1246" t="s">
        <v>110</v>
      </c>
      <c r="B98" s="1246"/>
      <c r="C98" s="275">
        <f t="shared" ref="C98:C103" si="10">SUM(D98+E98)</f>
        <v>0</v>
      </c>
      <c r="D98" s="276">
        <f>+J98+L98+N98+P98</f>
        <v>0</v>
      </c>
      <c r="E98" s="112">
        <f>+K98+M98+O98+Q98</f>
        <v>0</v>
      </c>
      <c r="F98" s="280"/>
      <c r="G98" s="281"/>
      <c r="H98" s="280"/>
      <c r="I98" s="282"/>
      <c r="J98" s="134"/>
      <c r="K98" s="135"/>
      <c r="L98" s="134"/>
      <c r="M98" s="135"/>
      <c r="N98" s="134"/>
      <c r="O98" s="135"/>
      <c r="P98" s="136"/>
      <c r="Q98" s="135"/>
      <c r="R98" s="274"/>
      <c r="S98" s="17"/>
      <c r="T98" s="17"/>
      <c r="U98" s="17"/>
      <c r="V98" s="17"/>
      <c r="W98" s="17"/>
      <c r="X98" s="17"/>
      <c r="Y98" s="17"/>
      <c r="Z98" s="7"/>
      <c r="AA98" s="7"/>
    </row>
    <row r="99" spans="1:130" ht="16.149999999999999" customHeight="1" x14ac:dyDescent="0.25">
      <c r="A99" s="1246" t="s">
        <v>111</v>
      </c>
      <c r="B99" s="1246"/>
      <c r="C99" s="275">
        <f>SUM(D99+E99)</f>
        <v>0</v>
      </c>
      <c r="D99" s="276">
        <f>+F99+H99</f>
        <v>0</v>
      </c>
      <c r="E99" s="112">
        <f>+G99+I99</f>
        <v>0</v>
      </c>
      <c r="F99" s="104"/>
      <c r="G99" s="283"/>
      <c r="H99" s="104"/>
      <c r="I99" s="105"/>
      <c r="J99" s="277"/>
      <c r="K99" s="279"/>
      <c r="L99" s="277"/>
      <c r="M99" s="279"/>
      <c r="N99" s="277"/>
      <c r="O99" s="279"/>
      <c r="P99" s="284"/>
      <c r="Q99" s="279"/>
      <c r="R99" s="274"/>
      <c r="S99" s="17"/>
      <c r="T99" s="17"/>
      <c r="U99" s="17"/>
      <c r="V99" s="17"/>
      <c r="W99" s="17"/>
      <c r="X99" s="17"/>
      <c r="Y99" s="17"/>
      <c r="Z99" s="7"/>
      <c r="AA99" s="7"/>
    </row>
    <row r="100" spans="1:130" ht="16.149999999999999" customHeight="1" x14ac:dyDescent="0.25">
      <c r="A100" s="1531" t="s">
        <v>112</v>
      </c>
      <c r="B100" s="1531"/>
      <c r="C100" s="285">
        <f>SUM(D100:E100)</f>
        <v>0</v>
      </c>
      <c r="D100" s="286">
        <f>SUM(H100+J100+L100+N100+P100)</f>
        <v>0</v>
      </c>
      <c r="E100" s="287">
        <f>SUM(I100+K100+M100+O100+Q100)</f>
        <v>0</v>
      </c>
      <c r="F100" s="804"/>
      <c r="G100" s="805"/>
      <c r="H100" s="288"/>
      <c r="I100" s="290"/>
      <c r="J100" s="288"/>
      <c r="K100" s="290"/>
      <c r="L100" s="288"/>
      <c r="M100" s="290"/>
      <c r="N100" s="288"/>
      <c r="O100" s="290"/>
      <c r="P100" s="288"/>
      <c r="Q100" s="290"/>
      <c r="R100" s="274"/>
      <c r="S100" s="17"/>
      <c r="T100" s="17"/>
      <c r="U100" s="17"/>
      <c r="V100" s="17"/>
      <c r="W100" s="17"/>
      <c r="X100" s="17"/>
      <c r="Y100" s="17"/>
      <c r="Z100" s="7"/>
      <c r="AA100" s="7"/>
    </row>
    <row r="101" spans="1:130" ht="16.149999999999999" customHeight="1" x14ac:dyDescent="0.25">
      <c r="A101" s="1640" t="s">
        <v>113</v>
      </c>
      <c r="B101" s="1007" t="s">
        <v>114</v>
      </c>
      <c r="C101" s="1008">
        <f t="shared" si="10"/>
        <v>0</v>
      </c>
      <c r="D101" s="1009">
        <f t="shared" ref="D101:E103" si="11">SUM(F101+H101+J101+L101+N101+P101)</f>
        <v>0</v>
      </c>
      <c r="E101" s="97">
        <f t="shared" si="11"/>
        <v>0</v>
      </c>
      <c r="F101" s="119"/>
      <c r="G101" s="292"/>
      <c r="H101" s="119"/>
      <c r="I101" s="123"/>
      <c r="J101" s="119"/>
      <c r="K101" s="120"/>
      <c r="L101" s="119"/>
      <c r="M101" s="120"/>
      <c r="N101" s="119"/>
      <c r="O101" s="123"/>
      <c r="P101" s="119"/>
      <c r="Q101" s="123"/>
      <c r="R101" s="274"/>
      <c r="S101" s="17"/>
      <c r="T101" s="17"/>
      <c r="U101" s="17"/>
      <c r="V101" s="17"/>
      <c r="W101" s="17"/>
      <c r="X101" s="17"/>
      <c r="Y101" s="17"/>
      <c r="Z101" s="7"/>
      <c r="AA101" s="7"/>
    </row>
    <row r="102" spans="1:130" ht="22.5" customHeight="1" x14ac:dyDescent="0.25">
      <c r="A102" s="1198"/>
      <c r="B102" s="293" t="s">
        <v>115</v>
      </c>
      <c r="C102" s="131">
        <f t="shared" si="10"/>
        <v>0</v>
      </c>
      <c r="D102" s="132">
        <f t="shared" si="11"/>
        <v>0</v>
      </c>
      <c r="E102" s="294">
        <f t="shared" si="11"/>
        <v>0</v>
      </c>
      <c r="F102" s="134"/>
      <c r="G102" s="295"/>
      <c r="H102" s="134"/>
      <c r="I102" s="138"/>
      <c r="J102" s="134"/>
      <c r="K102" s="135"/>
      <c r="L102" s="134"/>
      <c r="M102" s="135"/>
      <c r="N102" s="134"/>
      <c r="O102" s="138"/>
      <c r="P102" s="134"/>
      <c r="Q102" s="138"/>
      <c r="R102" s="274"/>
      <c r="S102" s="17"/>
      <c r="T102" s="17"/>
      <c r="U102" s="17"/>
      <c r="V102" s="17"/>
      <c r="W102" s="17"/>
      <c r="X102" s="17"/>
      <c r="Y102" s="17"/>
      <c r="Z102" s="7"/>
      <c r="AA102" s="7"/>
    </row>
    <row r="103" spans="1:130" ht="25.15" customHeight="1" x14ac:dyDescent="0.25">
      <c r="A103" s="1199"/>
      <c r="B103" s="160" t="s">
        <v>116</v>
      </c>
      <c r="C103" s="54">
        <f t="shared" si="10"/>
        <v>0</v>
      </c>
      <c r="D103" s="114">
        <f t="shared" si="11"/>
        <v>0</v>
      </c>
      <c r="E103" s="201">
        <f t="shared" si="11"/>
        <v>0</v>
      </c>
      <c r="F103" s="58"/>
      <c r="G103" s="296"/>
      <c r="H103" s="58"/>
      <c r="I103" s="117"/>
      <c r="J103" s="58"/>
      <c r="K103" s="59"/>
      <c r="L103" s="58"/>
      <c r="M103" s="59"/>
      <c r="N103" s="58"/>
      <c r="O103" s="117"/>
      <c r="P103" s="58"/>
      <c r="Q103" s="117"/>
      <c r="R103" s="274"/>
      <c r="S103" s="17"/>
      <c r="T103" s="17"/>
      <c r="U103" s="17"/>
      <c r="V103" s="17"/>
      <c r="W103" s="17"/>
      <c r="X103" s="17"/>
      <c r="Y103" s="17"/>
      <c r="Z103" s="7"/>
      <c r="AA103" s="7"/>
    </row>
    <row r="104" spans="1:130" ht="31.15" customHeight="1" x14ac:dyDescent="0.25">
      <c r="A104" s="1010" t="s">
        <v>117</v>
      </c>
      <c r="B104" s="1010"/>
      <c r="C104" s="1010"/>
      <c r="D104" s="1010"/>
      <c r="E104" s="1010"/>
      <c r="F104" s="1011"/>
      <c r="G104" s="1011"/>
      <c r="H104" s="1011"/>
      <c r="I104" s="1012"/>
      <c r="J104" s="1013"/>
      <c r="K104" s="1013"/>
      <c r="L104" s="1014"/>
      <c r="M104" s="1015"/>
      <c r="N104" s="1016"/>
      <c r="O104" s="1011"/>
      <c r="P104" s="1016"/>
      <c r="Q104" s="1017"/>
      <c r="R104" s="304"/>
      <c r="S104" s="304"/>
      <c r="T104" s="305"/>
      <c r="U104" s="305"/>
      <c r="V104" s="305"/>
      <c r="W104" s="306"/>
      <c r="X104" s="305"/>
      <c r="Y104" s="306"/>
      <c r="Z104" s="307"/>
      <c r="AA104" s="30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</row>
    <row r="105" spans="1:130" ht="16.149999999999999" customHeight="1" x14ac:dyDescent="0.25">
      <c r="A105" s="1198" t="s">
        <v>25</v>
      </c>
      <c r="B105" s="1198" t="s">
        <v>26</v>
      </c>
      <c r="C105" s="1201" t="s">
        <v>27</v>
      </c>
      <c r="D105" s="1229"/>
      <c r="E105" s="1205"/>
      <c r="F105" s="1262" t="s">
        <v>28</v>
      </c>
      <c r="G105" s="1262"/>
      <c r="H105" s="1262"/>
      <c r="I105" s="1262"/>
      <c r="J105" s="1262"/>
      <c r="K105" s="1262"/>
      <c r="L105" s="1262"/>
      <c r="M105" s="1262"/>
      <c r="N105" s="1262"/>
      <c r="O105" s="1262"/>
      <c r="P105" s="1262"/>
      <c r="Q105" s="1262"/>
      <c r="R105" s="1262"/>
      <c r="S105" s="1262"/>
      <c r="T105" s="1263"/>
      <c r="U105" s="1263"/>
      <c r="V105" s="1262"/>
      <c r="W105" s="1262"/>
      <c r="X105" s="1262"/>
      <c r="Y105" s="1262"/>
      <c r="Z105" s="1262"/>
      <c r="AA105" s="1226"/>
    </row>
    <row r="106" spans="1:130" ht="16.149999999999999" customHeight="1" x14ac:dyDescent="0.25">
      <c r="A106" s="1198"/>
      <c r="B106" s="1198"/>
      <c r="C106" s="1190"/>
      <c r="D106" s="1191"/>
      <c r="E106" s="1185"/>
      <c r="F106" s="1641" t="s">
        <v>118</v>
      </c>
      <c r="G106" s="1622"/>
      <c r="H106" s="1621" t="s">
        <v>119</v>
      </c>
      <c r="I106" s="1622"/>
      <c r="J106" s="1621" t="s">
        <v>120</v>
      </c>
      <c r="K106" s="1622"/>
      <c r="L106" s="1641" t="s">
        <v>121</v>
      </c>
      <c r="M106" s="1622"/>
      <c r="N106" s="1621" t="s">
        <v>122</v>
      </c>
      <c r="O106" s="1622"/>
      <c r="P106" s="1621" t="s">
        <v>123</v>
      </c>
      <c r="Q106" s="1622"/>
      <c r="R106" s="1621" t="s">
        <v>124</v>
      </c>
      <c r="S106" s="1622"/>
      <c r="T106" s="1621" t="s">
        <v>125</v>
      </c>
      <c r="U106" s="1622"/>
      <c r="V106" s="1621" t="s">
        <v>126</v>
      </c>
      <c r="W106" s="1622"/>
      <c r="X106" s="1621" t="s">
        <v>127</v>
      </c>
      <c r="Y106" s="1622"/>
      <c r="Z106" s="1652" t="s">
        <v>128</v>
      </c>
      <c r="AA106" s="1653"/>
    </row>
    <row r="107" spans="1:130" ht="16.149999999999999" customHeight="1" x14ac:dyDescent="0.25">
      <c r="A107" s="1199"/>
      <c r="B107" s="1199"/>
      <c r="C107" s="30" t="s">
        <v>17</v>
      </c>
      <c r="D107" s="83" t="s">
        <v>18</v>
      </c>
      <c r="E107" s="855" t="s">
        <v>19</v>
      </c>
      <c r="F107" s="947" t="s">
        <v>18</v>
      </c>
      <c r="G107" s="842" t="s">
        <v>19</v>
      </c>
      <c r="H107" s="30" t="s">
        <v>18</v>
      </c>
      <c r="I107" s="842" t="s">
        <v>19</v>
      </c>
      <c r="J107" s="30" t="s">
        <v>18</v>
      </c>
      <c r="K107" s="842" t="s">
        <v>19</v>
      </c>
      <c r="L107" s="947" t="s">
        <v>18</v>
      </c>
      <c r="M107" s="842" t="s">
        <v>19</v>
      </c>
      <c r="N107" s="30" t="s">
        <v>18</v>
      </c>
      <c r="O107" s="842" t="s">
        <v>19</v>
      </c>
      <c r="P107" s="30" t="s">
        <v>18</v>
      </c>
      <c r="Q107" s="842" t="s">
        <v>19</v>
      </c>
      <c r="R107" s="30" t="s">
        <v>18</v>
      </c>
      <c r="S107" s="841" t="s">
        <v>19</v>
      </c>
      <c r="T107" s="30" t="s">
        <v>18</v>
      </c>
      <c r="U107" s="842" t="s">
        <v>19</v>
      </c>
      <c r="V107" s="30" t="s">
        <v>18</v>
      </c>
      <c r="W107" s="842" t="s">
        <v>19</v>
      </c>
      <c r="X107" s="30" t="s">
        <v>18</v>
      </c>
      <c r="Y107" s="842" t="s">
        <v>19</v>
      </c>
      <c r="Z107" s="1018" t="s">
        <v>18</v>
      </c>
      <c r="AA107" s="310" t="s">
        <v>19</v>
      </c>
      <c r="AB107" s="311"/>
    </row>
    <row r="108" spans="1:130" ht="16.149999999999999" customHeight="1" x14ac:dyDescent="0.25">
      <c r="A108" s="1254" t="s">
        <v>129</v>
      </c>
      <c r="B108" s="94" t="s">
        <v>130</v>
      </c>
      <c r="C108" s="253">
        <f t="shared" ref="C108:C137" si="12">SUM(D108+E108)</f>
        <v>0</v>
      </c>
      <c r="D108" s="312">
        <f t="shared" ref="D108:D137" si="13">SUM(F108+H108+J108+L108+N108+P108+R108+T108+V108+X108+Z108)</f>
        <v>0</v>
      </c>
      <c r="E108" s="313">
        <f t="shared" ref="E108:E137" si="14">SUM(G108+I108+K108+M108+O108+Q108+S108+U108+W108+Y108+AA108)</f>
        <v>0</v>
      </c>
      <c r="F108" s="314"/>
      <c r="G108" s="123"/>
      <c r="H108" s="119"/>
      <c r="I108" s="120"/>
      <c r="J108" s="119"/>
      <c r="K108" s="120"/>
      <c r="L108" s="292"/>
      <c r="M108" s="120"/>
      <c r="N108" s="119"/>
      <c r="O108" s="120"/>
      <c r="P108" s="119"/>
      <c r="Q108" s="120"/>
      <c r="R108" s="119"/>
      <c r="S108" s="120"/>
      <c r="T108" s="119"/>
      <c r="U108" s="120"/>
      <c r="V108" s="121"/>
      <c r="W108" s="120"/>
      <c r="X108" s="121"/>
      <c r="Y108" s="120"/>
      <c r="Z108" s="315"/>
      <c r="AA108" s="316"/>
    </row>
    <row r="109" spans="1:130" ht="16.149999999999999" customHeight="1" x14ac:dyDescent="0.25">
      <c r="A109" s="1255"/>
      <c r="B109" s="847" t="s">
        <v>131</v>
      </c>
      <c r="C109" s="256">
        <f t="shared" si="12"/>
        <v>0</v>
      </c>
      <c r="D109" s="317">
        <f t="shared" si="13"/>
        <v>0</v>
      </c>
      <c r="E109" s="318">
        <f t="shared" si="14"/>
        <v>0</v>
      </c>
      <c r="F109" s="187"/>
      <c r="G109" s="108"/>
      <c r="H109" s="104"/>
      <c r="I109" s="105"/>
      <c r="J109" s="104"/>
      <c r="K109" s="105"/>
      <c r="L109" s="283"/>
      <c r="M109" s="105"/>
      <c r="N109" s="104"/>
      <c r="O109" s="105"/>
      <c r="P109" s="104"/>
      <c r="Q109" s="105"/>
      <c r="R109" s="104"/>
      <c r="S109" s="105"/>
      <c r="T109" s="104"/>
      <c r="U109" s="105"/>
      <c r="V109" s="106"/>
      <c r="W109" s="105"/>
      <c r="X109" s="106"/>
      <c r="Y109" s="105"/>
      <c r="Z109" s="319"/>
      <c r="AA109" s="320"/>
    </row>
    <row r="110" spans="1:130" ht="16.149999999999999" customHeight="1" x14ac:dyDescent="0.25">
      <c r="A110" s="1255"/>
      <c r="B110" s="848" t="s">
        <v>132</v>
      </c>
      <c r="C110" s="256">
        <f t="shared" si="12"/>
        <v>0</v>
      </c>
      <c r="D110" s="317">
        <f t="shared" si="13"/>
        <v>0</v>
      </c>
      <c r="E110" s="318">
        <f t="shared" si="14"/>
        <v>0</v>
      </c>
      <c r="F110" s="187"/>
      <c r="G110" s="108"/>
      <c r="H110" s="104"/>
      <c r="I110" s="105"/>
      <c r="J110" s="104"/>
      <c r="K110" s="105"/>
      <c r="L110" s="283"/>
      <c r="M110" s="105"/>
      <c r="N110" s="104"/>
      <c r="O110" s="105"/>
      <c r="P110" s="104"/>
      <c r="Q110" s="105"/>
      <c r="R110" s="104"/>
      <c r="S110" s="105"/>
      <c r="T110" s="104"/>
      <c r="U110" s="105"/>
      <c r="V110" s="106"/>
      <c r="W110" s="105"/>
      <c r="X110" s="106"/>
      <c r="Y110" s="105"/>
      <c r="Z110" s="319"/>
      <c r="AA110" s="320"/>
    </row>
    <row r="111" spans="1:130" ht="16.149999999999999" customHeight="1" x14ac:dyDescent="0.25">
      <c r="A111" s="1256"/>
      <c r="B111" s="848" t="s">
        <v>133</v>
      </c>
      <c r="C111" s="321">
        <f t="shared" si="12"/>
        <v>0</v>
      </c>
      <c r="D111" s="322">
        <f t="shared" si="13"/>
        <v>0</v>
      </c>
      <c r="E111" s="323">
        <f t="shared" si="14"/>
        <v>0</v>
      </c>
      <c r="F111" s="187"/>
      <c r="G111" s="108"/>
      <c r="H111" s="104"/>
      <c r="I111" s="105"/>
      <c r="J111" s="104"/>
      <c r="K111" s="105"/>
      <c r="L111" s="283"/>
      <c r="M111" s="105"/>
      <c r="N111" s="104"/>
      <c r="O111" s="105"/>
      <c r="P111" s="104"/>
      <c r="Q111" s="105"/>
      <c r="R111" s="104"/>
      <c r="S111" s="105"/>
      <c r="T111" s="104"/>
      <c r="U111" s="105"/>
      <c r="V111" s="106"/>
      <c r="W111" s="105"/>
      <c r="X111" s="106"/>
      <c r="Y111" s="105"/>
      <c r="Z111" s="319"/>
      <c r="AA111" s="320"/>
    </row>
    <row r="112" spans="1:130" ht="16.149999999999999" customHeight="1" x14ac:dyDescent="0.25">
      <c r="A112" s="1257"/>
      <c r="B112" s="113" t="s">
        <v>134</v>
      </c>
      <c r="C112" s="261">
        <f t="shared" si="12"/>
        <v>0</v>
      </c>
      <c r="D112" s="324">
        <f t="shared" si="13"/>
        <v>0</v>
      </c>
      <c r="E112" s="325">
        <f t="shared" si="14"/>
        <v>0</v>
      </c>
      <c r="F112" s="326"/>
      <c r="G112" s="117"/>
      <c r="H112" s="58"/>
      <c r="I112" s="59"/>
      <c r="J112" s="58"/>
      <c r="K112" s="59"/>
      <c r="L112" s="296"/>
      <c r="M112" s="59"/>
      <c r="N112" s="58"/>
      <c r="O112" s="59"/>
      <c r="P112" s="58"/>
      <c r="Q112" s="59"/>
      <c r="R112" s="58"/>
      <c r="S112" s="59"/>
      <c r="T112" s="58"/>
      <c r="U112" s="59"/>
      <c r="V112" s="115"/>
      <c r="W112" s="59"/>
      <c r="X112" s="115"/>
      <c r="Y112" s="59"/>
      <c r="Z112" s="327"/>
      <c r="AA112" s="205"/>
    </row>
    <row r="113" spans="1:27" ht="16.149999999999999" customHeight="1" x14ac:dyDescent="0.25">
      <c r="A113" s="1254" t="s">
        <v>135</v>
      </c>
      <c r="B113" s="94" t="s">
        <v>130</v>
      </c>
      <c r="C113" s="253">
        <f t="shared" si="12"/>
        <v>0</v>
      </c>
      <c r="D113" s="312">
        <f t="shared" si="13"/>
        <v>0</v>
      </c>
      <c r="E113" s="313">
        <f t="shared" si="14"/>
        <v>0</v>
      </c>
      <c r="F113" s="314"/>
      <c r="G113" s="123"/>
      <c r="H113" s="119"/>
      <c r="I113" s="120"/>
      <c r="J113" s="119"/>
      <c r="K113" s="120"/>
      <c r="L113" s="292"/>
      <c r="M113" s="120"/>
      <c r="N113" s="119"/>
      <c r="O113" s="120"/>
      <c r="P113" s="119"/>
      <c r="Q113" s="120"/>
      <c r="R113" s="119"/>
      <c r="S113" s="120"/>
      <c r="T113" s="119"/>
      <c r="U113" s="120"/>
      <c r="V113" s="121"/>
      <c r="W113" s="120"/>
      <c r="X113" s="121"/>
      <c r="Y113" s="120"/>
      <c r="Z113" s="315"/>
      <c r="AA113" s="316"/>
    </row>
    <row r="114" spans="1:27" ht="16.149999999999999" customHeight="1" x14ac:dyDescent="0.25">
      <c r="A114" s="1255"/>
      <c r="B114" s="847" t="s">
        <v>131</v>
      </c>
      <c r="C114" s="256">
        <f t="shared" si="12"/>
        <v>0</v>
      </c>
      <c r="D114" s="317">
        <f t="shared" si="13"/>
        <v>0</v>
      </c>
      <c r="E114" s="318">
        <f t="shared" si="14"/>
        <v>0</v>
      </c>
      <c r="F114" s="187"/>
      <c r="G114" s="108"/>
      <c r="H114" s="104"/>
      <c r="I114" s="105"/>
      <c r="J114" s="104"/>
      <c r="K114" s="105"/>
      <c r="L114" s="283"/>
      <c r="M114" s="105"/>
      <c r="N114" s="104"/>
      <c r="O114" s="105"/>
      <c r="P114" s="104"/>
      <c r="Q114" s="105"/>
      <c r="R114" s="104"/>
      <c r="S114" s="105"/>
      <c r="T114" s="104"/>
      <c r="U114" s="105"/>
      <c r="V114" s="106"/>
      <c r="W114" s="105"/>
      <c r="X114" s="106"/>
      <c r="Y114" s="105"/>
      <c r="Z114" s="319"/>
      <c r="AA114" s="320"/>
    </row>
    <row r="115" spans="1:27" ht="16.149999999999999" customHeight="1" x14ac:dyDescent="0.25">
      <c r="A115" s="1255"/>
      <c r="B115" s="848" t="s">
        <v>132</v>
      </c>
      <c r="C115" s="256">
        <f t="shared" si="12"/>
        <v>0</v>
      </c>
      <c r="D115" s="317">
        <f t="shared" si="13"/>
        <v>0</v>
      </c>
      <c r="E115" s="318">
        <f t="shared" si="14"/>
        <v>0</v>
      </c>
      <c r="F115" s="187"/>
      <c r="G115" s="108"/>
      <c r="H115" s="104"/>
      <c r="I115" s="105"/>
      <c r="J115" s="104"/>
      <c r="K115" s="105"/>
      <c r="L115" s="283"/>
      <c r="M115" s="105"/>
      <c r="N115" s="104"/>
      <c r="O115" s="105"/>
      <c r="P115" s="104"/>
      <c r="Q115" s="105"/>
      <c r="R115" s="104"/>
      <c r="S115" s="105"/>
      <c r="T115" s="104"/>
      <c r="U115" s="105"/>
      <c r="V115" s="106"/>
      <c r="W115" s="105"/>
      <c r="X115" s="106"/>
      <c r="Y115" s="105"/>
      <c r="Z115" s="319"/>
      <c r="AA115" s="320"/>
    </row>
    <row r="116" spans="1:27" ht="16.149999999999999" customHeight="1" x14ac:dyDescent="0.25">
      <c r="A116" s="1256"/>
      <c r="B116" s="848" t="s">
        <v>133</v>
      </c>
      <c r="C116" s="321">
        <f t="shared" si="12"/>
        <v>0</v>
      </c>
      <c r="D116" s="322">
        <f t="shared" si="13"/>
        <v>0</v>
      </c>
      <c r="E116" s="323">
        <f t="shared" si="14"/>
        <v>0</v>
      </c>
      <c r="F116" s="187"/>
      <c r="G116" s="108"/>
      <c r="H116" s="104"/>
      <c r="I116" s="105"/>
      <c r="J116" s="104"/>
      <c r="K116" s="105"/>
      <c r="L116" s="283"/>
      <c r="M116" s="105"/>
      <c r="N116" s="104"/>
      <c r="O116" s="105"/>
      <c r="P116" s="104"/>
      <c r="Q116" s="105"/>
      <c r="R116" s="104"/>
      <c r="S116" s="105"/>
      <c r="T116" s="104"/>
      <c r="U116" s="105"/>
      <c r="V116" s="106"/>
      <c r="W116" s="105"/>
      <c r="X116" s="106"/>
      <c r="Y116" s="105"/>
      <c r="Z116" s="319"/>
      <c r="AA116" s="320"/>
    </row>
    <row r="117" spans="1:27" ht="16.149999999999999" customHeight="1" x14ac:dyDescent="0.25">
      <c r="A117" s="1257"/>
      <c r="B117" s="113" t="s">
        <v>134</v>
      </c>
      <c r="C117" s="261">
        <f t="shared" si="12"/>
        <v>0</v>
      </c>
      <c r="D117" s="324">
        <f t="shared" si="13"/>
        <v>0</v>
      </c>
      <c r="E117" s="325">
        <f t="shared" si="14"/>
        <v>0</v>
      </c>
      <c r="F117" s="326"/>
      <c r="G117" s="117"/>
      <c r="H117" s="58"/>
      <c r="I117" s="59"/>
      <c r="J117" s="58"/>
      <c r="K117" s="59"/>
      <c r="L117" s="296"/>
      <c r="M117" s="59"/>
      <c r="N117" s="58"/>
      <c r="O117" s="59"/>
      <c r="P117" s="58"/>
      <c r="Q117" s="59"/>
      <c r="R117" s="58"/>
      <c r="S117" s="59"/>
      <c r="T117" s="58"/>
      <c r="U117" s="59"/>
      <c r="V117" s="115"/>
      <c r="W117" s="59"/>
      <c r="X117" s="115"/>
      <c r="Y117" s="59"/>
      <c r="Z117" s="327"/>
      <c r="AA117" s="205"/>
    </row>
    <row r="118" spans="1:27" ht="16.149999999999999" customHeight="1" x14ac:dyDescent="0.25">
      <c r="A118" s="1640" t="s">
        <v>136</v>
      </c>
      <c r="B118" s="94" t="s">
        <v>130</v>
      </c>
      <c r="C118" s="253">
        <f t="shared" si="12"/>
        <v>0</v>
      </c>
      <c r="D118" s="312">
        <f t="shared" si="13"/>
        <v>0</v>
      </c>
      <c r="E118" s="313">
        <f t="shared" si="14"/>
        <v>0</v>
      </c>
      <c r="F118" s="314"/>
      <c r="G118" s="123"/>
      <c r="H118" s="119"/>
      <c r="I118" s="120"/>
      <c r="J118" s="119"/>
      <c r="K118" s="120"/>
      <c r="L118" s="292"/>
      <c r="M118" s="120"/>
      <c r="N118" s="119"/>
      <c r="O118" s="120"/>
      <c r="P118" s="119"/>
      <c r="Q118" s="120"/>
      <c r="R118" s="119"/>
      <c r="S118" s="120"/>
      <c r="T118" s="119"/>
      <c r="U118" s="120"/>
      <c r="V118" s="121"/>
      <c r="W118" s="120"/>
      <c r="X118" s="121"/>
      <c r="Y118" s="120"/>
      <c r="Z118" s="315"/>
      <c r="AA118" s="316"/>
    </row>
    <row r="119" spans="1:27" ht="16.149999999999999" customHeight="1" x14ac:dyDescent="0.25">
      <c r="A119" s="1198"/>
      <c r="B119" s="847" t="s">
        <v>131</v>
      </c>
      <c r="C119" s="256">
        <f t="shared" si="12"/>
        <v>0</v>
      </c>
      <c r="D119" s="317">
        <f t="shared" si="13"/>
        <v>0</v>
      </c>
      <c r="E119" s="318">
        <f t="shared" si="14"/>
        <v>0</v>
      </c>
      <c r="F119" s="187"/>
      <c r="G119" s="108"/>
      <c r="H119" s="104"/>
      <c r="I119" s="105"/>
      <c r="J119" s="104"/>
      <c r="K119" s="105"/>
      <c r="L119" s="283"/>
      <c r="M119" s="105"/>
      <c r="N119" s="104"/>
      <c r="O119" s="105"/>
      <c r="P119" s="104"/>
      <c r="Q119" s="105"/>
      <c r="R119" s="104"/>
      <c r="S119" s="105"/>
      <c r="T119" s="104"/>
      <c r="U119" s="105"/>
      <c r="V119" s="106"/>
      <c r="W119" s="105"/>
      <c r="X119" s="106"/>
      <c r="Y119" s="105"/>
      <c r="Z119" s="319"/>
      <c r="AA119" s="320"/>
    </row>
    <row r="120" spans="1:27" ht="16.149999999999999" customHeight="1" x14ac:dyDescent="0.25">
      <c r="A120" s="1198"/>
      <c r="B120" s="848" t="s">
        <v>132</v>
      </c>
      <c r="C120" s="256">
        <f t="shared" si="12"/>
        <v>0</v>
      </c>
      <c r="D120" s="317">
        <f t="shared" si="13"/>
        <v>0</v>
      </c>
      <c r="E120" s="318">
        <f t="shared" si="14"/>
        <v>0</v>
      </c>
      <c r="F120" s="187"/>
      <c r="G120" s="108"/>
      <c r="H120" s="104"/>
      <c r="I120" s="105"/>
      <c r="J120" s="104"/>
      <c r="K120" s="105"/>
      <c r="L120" s="283"/>
      <c r="M120" s="105"/>
      <c r="N120" s="104"/>
      <c r="O120" s="105"/>
      <c r="P120" s="104"/>
      <c r="Q120" s="105"/>
      <c r="R120" s="104"/>
      <c r="S120" s="105"/>
      <c r="T120" s="104"/>
      <c r="U120" s="105"/>
      <c r="V120" s="106"/>
      <c r="W120" s="105"/>
      <c r="X120" s="106"/>
      <c r="Y120" s="105"/>
      <c r="Z120" s="319"/>
      <c r="AA120" s="320"/>
    </row>
    <row r="121" spans="1:27" ht="16.149999999999999" customHeight="1" x14ac:dyDescent="0.25">
      <c r="A121" s="1198"/>
      <c r="B121" s="848" t="s">
        <v>133</v>
      </c>
      <c r="C121" s="321">
        <f t="shared" si="12"/>
        <v>0</v>
      </c>
      <c r="D121" s="322">
        <f t="shared" si="13"/>
        <v>0</v>
      </c>
      <c r="E121" s="323">
        <f t="shared" si="14"/>
        <v>0</v>
      </c>
      <c r="F121" s="187"/>
      <c r="G121" s="108"/>
      <c r="H121" s="104"/>
      <c r="I121" s="105"/>
      <c r="J121" s="104"/>
      <c r="K121" s="105"/>
      <c r="L121" s="283"/>
      <c r="M121" s="105"/>
      <c r="N121" s="104"/>
      <c r="O121" s="105"/>
      <c r="P121" s="104"/>
      <c r="Q121" s="105"/>
      <c r="R121" s="104"/>
      <c r="S121" s="105"/>
      <c r="T121" s="104"/>
      <c r="U121" s="105"/>
      <c r="V121" s="106"/>
      <c r="W121" s="105"/>
      <c r="X121" s="106"/>
      <c r="Y121" s="105"/>
      <c r="Z121" s="319"/>
      <c r="AA121" s="320"/>
    </row>
    <row r="122" spans="1:27" ht="16.149999999999999" customHeight="1" x14ac:dyDescent="0.25">
      <c r="A122" s="1199"/>
      <c r="B122" s="113" t="s">
        <v>134</v>
      </c>
      <c r="C122" s="261">
        <f t="shared" si="12"/>
        <v>0</v>
      </c>
      <c r="D122" s="324">
        <f t="shared" si="13"/>
        <v>0</v>
      </c>
      <c r="E122" s="325">
        <f t="shared" si="14"/>
        <v>0</v>
      </c>
      <c r="F122" s="326"/>
      <c r="G122" s="117"/>
      <c r="H122" s="58"/>
      <c r="I122" s="59"/>
      <c r="J122" s="58"/>
      <c r="K122" s="59"/>
      <c r="L122" s="296"/>
      <c r="M122" s="59"/>
      <c r="N122" s="58"/>
      <c r="O122" s="59"/>
      <c r="P122" s="58"/>
      <c r="Q122" s="59"/>
      <c r="R122" s="58"/>
      <c r="S122" s="59"/>
      <c r="T122" s="58"/>
      <c r="U122" s="59"/>
      <c r="V122" s="115"/>
      <c r="W122" s="59"/>
      <c r="X122" s="115"/>
      <c r="Y122" s="59"/>
      <c r="Z122" s="327"/>
      <c r="AA122" s="205"/>
    </row>
    <row r="123" spans="1:27" ht="16.149999999999999" customHeight="1" x14ac:dyDescent="0.25">
      <c r="A123" s="1254" t="s">
        <v>137</v>
      </c>
      <c r="B123" s="94" t="s">
        <v>130</v>
      </c>
      <c r="C123" s="253">
        <f t="shared" si="12"/>
        <v>0</v>
      </c>
      <c r="D123" s="312">
        <f t="shared" si="13"/>
        <v>0</v>
      </c>
      <c r="E123" s="313">
        <f t="shared" si="14"/>
        <v>0</v>
      </c>
      <c r="F123" s="314"/>
      <c r="G123" s="123"/>
      <c r="H123" s="119"/>
      <c r="I123" s="120"/>
      <c r="J123" s="119"/>
      <c r="K123" s="120"/>
      <c r="L123" s="292"/>
      <c r="M123" s="120"/>
      <c r="N123" s="119"/>
      <c r="O123" s="120"/>
      <c r="P123" s="119"/>
      <c r="Q123" s="120"/>
      <c r="R123" s="119"/>
      <c r="S123" s="120"/>
      <c r="T123" s="119"/>
      <c r="U123" s="120"/>
      <c r="V123" s="121"/>
      <c r="W123" s="120"/>
      <c r="X123" s="121"/>
      <c r="Y123" s="120"/>
      <c r="Z123" s="315"/>
      <c r="AA123" s="316"/>
    </row>
    <row r="124" spans="1:27" ht="16.149999999999999" customHeight="1" x14ac:dyDescent="0.25">
      <c r="A124" s="1255"/>
      <c r="B124" s="847" t="s">
        <v>131</v>
      </c>
      <c r="C124" s="256">
        <f t="shared" si="12"/>
        <v>0</v>
      </c>
      <c r="D124" s="317">
        <f t="shared" si="13"/>
        <v>0</v>
      </c>
      <c r="E124" s="318">
        <f t="shared" si="14"/>
        <v>0</v>
      </c>
      <c r="F124" s="187"/>
      <c r="G124" s="108"/>
      <c r="H124" s="104"/>
      <c r="I124" s="105"/>
      <c r="J124" s="104"/>
      <c r="K124" s="105"/>
      <c r="L124" s="283"/>
      <c r="M124" s="105"/>
      <c r="N124" s="104"/>
      <c r="O124" s="105"/>
      <c r="P124" s="104"/>
      <c r="Q124" s="105"/>
      <c r="R124" s="104"/>
      <c r="S124" s="105"/>
      <c r="T124" s="104"/>
      <c r="U124" s="105"/>
      <c r="V124" s="106"/>
      <c r="W124" s="105"/>
      <c r="X124" s="106"/>
      <c r="Y124" s="105"/>
      <c r="Z124" s="319"/>
      <c r="AA124" s="320"/>
    </row>
    <row r="125" spans="1:27" ht="16.149999999999999" customHeight="1" x14ac:dyDescent="0.25">
      <c r="A125" s="1255"/>
      <c r="B125" s="848" t="s">
        <v>132</v>
      </c>
      <c r="C125" s="256">
        <f t="shared" si="12"/>
        <v>0</v>
      </c>
      <c r="D125" s="317">
        <f t="shared" si="13"/>
        <v>0</v>
      </c>
      <c r="E125" s="318">
        <f t="shared" si="14"/>
        <v>0</v>
      </c>
      <c r="F125" s="187"/>
      <c r="G125" s="108"/>
      <c r="H125" s="104"/>
      <c r="I125" s="105"/>
      <c r="J125" s="104"/>
      <c r="K125" s="105"/>
      <c r="L125" s="283"/>
      <c r="M125" s="105"/>
      <c r="N125" s="104"/>
      <c r="O125" s="105"/>
      <c r="P125" s="104"/>
      <c r="Q125" s="105"/>
      <c r="R125" s="104"/>
      <c r="S125" s="105"/>
      <c r="T125" s="104"/>
      <c r="U125" s="105"/>
      <c r="V125" s="106"/>
      <c r="W125" s="105"/>
      <c r="X125" s="106"/>
      <c r="Y125" s="105"/>
      <c r="Z125" s="319"/>
      <c r="AA125" s="320"/>
    </row>
    <row r="126" spans="1:27" ht="16.149999999999999" customHeight="1" x14ac:dyDescent="0.25">
      <c r="A126" s="1256"/>
      <c r="B126" s="848" t="s">
        <v>133</v>
      </c>
      <c r="C126" s="321">
        <f t="shared" si="12"/>
        <v>0</v>
      </c>
      <c r="D126" s="322">
        <f t="shared" si="13"/>
        <v>0</v>
      </c>
      <c r="E126" s="323">
        <f t="shared" si="14"/>
        <v>0</v>
      </c>
      <c r="F126" s="187"/>
      <c r="G126" s="108"/>
      <c r="H126" s="104"/>
      <c r="I126" s="105"/>
      <c r="J126" s="104"/>
      <c r="K126" s="105"/>
      <c r="L126" s="283"/>
      <c r="M126" s="105"/>
      <c r="N126" s="104"/>
      <c r="O126" s="105"/>
      <c r="P126" s="104"/>
      <c r="Q126" s="105"/>
      <c r="R126" s="104"/>
      <c r="S126" s="105"/>
      <c r="T126" s="104"/>
      <c r="U126" s="105"/>
      <c r="V126" s="106"/>
      <c r="W126" s="105"/>
      <c r="X126" s="106"/>
      <c r="Y126" s="105"/>
      <c r="Z126" s="319"/>
      <c r="AA126" s="320"/>
    </row>
    <row r="127" spans="1:27" ht="16.149999999999999" customHeight="1" x14ac:dyDescent="0.25">
      <c r="A127" s="1257"/>
      <c r="B127" s="113" t="s">
        <v>134</v>
      </c>
      <c r="C127" s="261">
        <f t="shared" si="12"/>
        <v>0</v>
      </c>
      <c r="D127" s="324">
        <f t="shared" si="13"/>
        <v>0</v>
      </c>
      <c r="E127" s="325">
        <f t="shared" si="14"/>
        <v>0</v>
      </c>
      <c r="F127" s="326"/>
      <c r="G127" s="117"/>
      <c r="H127" s="58"/>
      <c r="I127" s="59"/>
      <c r="J127" s="58"/>
      <c r="K127" s="59"/>
      <c r="L127" s="296"/>
      <c r="M127" s="59"/>
      <c r="N127" s="58"/>
      <c r="O127" s="59"/>
      <c r="P127" s="58"/>
      <c r="Q127" s="59"/>
      <c r="R127" s="58"/>
      <c r="S127" s="59"/>
      <c r="T127" s="58"/>
      <c r="U127" s="59"/>
      <c r="V127" s="115"/>
      <c r="W127" s="59"/>
      <c r="X127" s="115"/>
      <c r="Y127" s="59"/>
      <c r="Z127" s="327"/>
      <c r="AA127" s="205"/>
    </row>
    <row r="128" spans="1:27" ht="16.149999999999999" customHeight="1" x14ac:dyDescent="0.25">
      <c r="A128" s="1254" t="s">
        <v>138</v>
      </c>
      <c r="B128" s="94" t="s">
        <v>130</v>
      </c>
      <c r="C128" s="253">
        <f t="shared" si="12"/>
        <v>0</v>
      </c>
      <c r="D128" s="312">
        <f t="shared" si="13"/>
        <v>0</v>
      </c>
      <c r="E128" s="313">
        <f t="shared" si="14"/>
        <v>0</v>
      </c>
      <c r="F128" s="314"/>
      <c r="G128" s="123"/>
      <c r="H128" s="119"/>
      <c r="I128" s="120"/>
      <c r="J128" s="119"/>
      <c r="K128" s="120"/>
      <c r="L128" s="292"/>
      <c r="M128" s="120"/>
      <c r="N128" s="119"/>
      <c r="O128" s="120"/>
      <c r="P128" s="119"/>
      <c r="Q128" s="120"/>
      <c r="R128" s="119"/>
      <c r="S128" s="120"/>
      <c r="T128" s="119"/>
      <c r="U128" s="120"/>
      <c r="V128" s="121"/>
      <c r="W128" s="120"/>
      <c r="X128" s="121"/>
      <c r="Y128" s="120"/>
      <c r="Z128" s="315"/>
      <c r="AA128" s="316"/>
    </row>
    <row r="129" spans="1:27" ht="16.149999999999999" customHeight="1" x14ac:dyDescent="0.25">
      <c r="A129" s="1255"/>
      <c r="B129" s="847" t="s">
        <v>131</v>
      </c>
      <c r="C129" s="256">
        <f t="shared" si="12"/>
        <v>0</v>
      </c>
      <c r="D129" s="317">
        <f t="shared" si="13"/>
        <v>0</v>
      </c>
      <c r="E129" s="318">
        <f t="shared" si="14"/>
        <v>0</v>
      </c>
      <c r="F129" s="187"/>
      <c r="G129" s="108"/>
      <c r="H129" s="104"/>
      <c r="I129" s="105"/>
      <c r="J129" s="104"/>
      <c r="K129" s="105"/>
      <c r="L129" s="283"/>
      <c r="M129" s="105"/>
      <c r="N129" s="104"/>
      <c r="O129" s="105"/>
      <c r="P129" s="104"/>
      <c r="Q129" s="105"/>
      <c r="R129" s="104"/>
      <c r="S129" s="105"/>
      <c r="T129" s="104"/>
      <c r="U129" s="105"/>
      <c r="V129" s="106"/>
      <c r="W129" s="105"/>
      <c r="X129" s="106"/>
      <c r="Y129" s="105"/>
      <c r="Z129" s="319"/>
      <c r="AA129" s="320"/>
    </row>
    <row r="130" spans="1:27" ht="16.149999999999999" customHeight="1" x14ac:dyDescent="0.25">
      <c r="A130" s="1255"/>
      <c r="B130" s="848" t="s">
        <v>132</v>
      </c>
      <c r="C130" s="256">
        <f t="shared" si="12"/>
        <v>0</v>
      </c>
      <c r="D130" s="317">
        <f t="shared" si="13"/>
        <v>0</v>
      </c>
      <c r="E130" s="318">
        <f t="shared" si="14"/>
        <v>0</v>
      </c>
      <c r="F130" s="187"/>
      <c r="G130" s="108"/>
      <c r="H130" s="104"/>
      <c r="I130" s="105"/>
      <c r="J130" s="104"/>
      <c r="K130" s="105"/>
      <c r="L130" s="283"/>
      <c r="M130" s="105"/>
      <c r="N130" s="104"/>
      <c r="O130" s="105"/>
      <c r="P130" s="104"/>
      <c r="Q130" s="105"/>
      <c r="R130" s="104"/>
      <c r="S130" s="105"/>
      <c r="T130" s="104"/>
      <c r="U130" s="105"/>
      <c r="V130" s="106"/>
      <c r="W130" s="105"/>
      <c r="X130" s="106"/>
      <c r="Y130" s="105"/>
      <c r="Z130" s="319"/>
      <c r="AA130" s="320"/>
    </row>
    <row r="131" spans="1:27" ht="16.149999999999999" customHeight="1" x14ac:dyDescent="0.25">
      <c r="A131" s="1256"/>
      <c r="B131" s="848" t="s">
        <v>133</v>
      </c>
      <c r="C131" s="321">
        <f t="shared" si="12"/>
        <v>0</v>
      </c>
      <c r="D131" s="322">
        <f t="shared" si="13"/>
        <v>0</v>
      </c>
      <c r="E131" s="323">
        <f t="shared" si="14"/>
        <v>0</v>
      </c>
      <c r="F131" s="187"/>
      <c r="G131" s="108"/>
      <c r="H131" s="104"/>
      <c r="I131" s="105"/>
      <c r="J131" s="104"/>
      <c r="K131" s="105"/>
      <c r="L131" s="283"/>
      <c r="M131" s="105"/>
      <c r="N131" s="104"/>
      <c r="O131" s="105"/>
      <c r="P131" s="104"/>
      <c r="Q131" s="105"/>
      <c r="R131" s="104"/>
      <c r="S131" s="105"/>
      <c r="T131" s="104"/>
      <c r="U131" s="105"/>
      <c r="V131" s="106"/>
      <c r="W131" s="105"/>
      <c r="X131" s="106"/>
      <c r="Y131" s="105"/>
      <c r="Z131" s="319"/>
      <c r="AA131" s="320"/>
    </row>
    <row r="132" spans="1:27" ht="16.149999999999999" customHeight="1" x14ac:dyDescent="0.25">
      <c r="A132" s="1257"/>
      <c r="B132" s="113" t="s">
        <v>134</v>
      </c>
      <c r="C132" s="261">
        <f t="shared" si="12"/>
        <v>0</v>
      </c>
      <c r="D132" s="324">
        <f t="shared" si="13"/>
        <v>0</v>
      </c>
      <c r="E132" s="325">
        <f t="shared" si="14"/>
        <v>0</v>
      </c>
      <c r="F132" s="326"/>
      <c r="G132" s="117"/>
      <c r="H132" s="58"/>
      <c r="I132" s="59"/>
      <c r="J132" s="58"/>
      <c r="K132" s="59"/>
      <c r="L132" s="296"/>
      <c r="M132" s="59"/>
      <c r="N132" s="58"/>
      <c r="O132" s="59"/>
      <c r="P132" s="58"/>
      <c r="Q132" s="59"/>
      <c r="R132" s="58"/>
      <c r="S132" s="59"/>
      <c r="T132" s="58"/>
      <c r="U132" s="59"/>
      <c r="V132" s="115"/>
      <c r="W132" s="59"/>
      <c r="X132" s="115"/>
      <c r="Y132" s="59"/>
      <c r="Z132" s="327"/>
      <c r="AA132" s="205"/>
    </row>
    <row r="133" spans="1:27" ht="16.149999999999999" customHeight="1" x14ac:dyDescent="0.25">
      <c r="A133" s="1640" t="s">
        <v>139</v>
      </c>
      <c r="B133" s="94" t="s">
        <v>130</v>
      </c>
      <c r="C133" s="253">
        <f t="shared" si="12"/>
        <v>0</v>
      </c>
      <c r="D133" s="312">
        <f t="shared" si="13"/>
        <v>0</v>
      </c>
      <c r="E133" s="313">
        <f t="shared" si="14"/>
        <v>0</v>
      </c>
      <c r="F133" s="314"/>
      <c r="G133" s="123"/>
      <c r="H133" s="119"/>
      <c r="I133" s="120"/>
      <c r="J133" s="119"/>
      <c r="K133" s="120"/>
      <c r="L133" s="292"/>
      <c r="M133" s="120"/>
      <c r="N133" s="119"/>
      <c r="O133" s="120"/>
      <c r="P133" s="119"/>
      <c r="Q133" s="120"/>
      <c r="R133" s="119"/>
      <c r="S133" s="120"/>
      <c r="T133" s="119"/>
      <c r="U133" s="120"/>
      <c r="V133" s="121"/>
      <c r="W133" s="120"/>
      <c r="X133" s="121"/>
      <c r="Y133" s="120"/>
      <c r="Z133" s="315"/>
      <c r="AA133" s="316"/>
    </row>
    <row r="134" spans="1:27" ht="16.149999999999999" customHeight="1" x14ac:dyDescent="0.25">
      <c r="A134" s="1198"/>
      <c r="B134" s="847" t="s">
        <v>131</v>
      </c>
      <c r="C134" s="256">
        <f t="shared" si="12"/>
        <v>0</v>
      </c>
      <c r="D134" s="317">
        <f t="shared" si="13"/>
        <v>0</v>
      </c>
      <c r="E134" s="318">
        <f t="shared" si="14"/>
        <v>0</v>
      </c>
      <c r="F134" s="187"/>
      <c r="G134" s="108"/>
      <c r="H134" s="104"/>
      <c r="I134" s="105"/>
      <c r="J134" s="104"/>
      <c r="K134" s="105"/>
      <c r="L134" s="283"/>
      <c r="M134" s="105"/>
      <c r="N134" s="104"/>
      <c r="O134" s="105"/>
      <c r="P134" s="104"/>
      <c r="Q134" s="105"/>
      <c r="R134" s="104"/>
      <c r="S134" s="105"/>
      <c r="T134" s="104"/>
      <c r="U134" s="105"/>
      <c r="V134" s="106"/>
      <c r="W134" s="105"/>
      <c r="X134" s="106"/>
      <c r="Y134" s="105"/>
      <c r="Z134" s="319"/>
      <c r="AA134" s="320"/>
    </row>
    <row r="135" spans="1:27" ht="16.149999999999999" customHeight="1" x14ac:dyDescent="0.25">
      <c r="A135" s="1198"/>
      <c r="B135" s="848" t="s">
        <v>132</v>
      </c>
      <c r="C135" s="256">
        <f t="shared" si="12"/>
        <v>0</v>
      </c>
      <c r="D135" s="317">
        <f t="shared" si="13"/>
        <v>0</v>
      </c>
      <c r="E135" s="318">
        <f t="shared" si="14"/>
        <v>0</v>
      </c>
      <c r="F135" s="187"/>
      <c r="G135" s="108"/>
      <c r="H135" s="104"/>
      <c r="I135" s="105"/>
      <c r="J135" s="104"/>
      <c r="K135" s="105"/>
      <c r="L135" s="283"/>
      <c r="M135" s="105"/>
      <c r="N135" s="104"/>
      <c r="O135" s="105"/>
      <c r="P135" s="104"/>
      <c r="Q135" s="105"/>
      <c r="R135" s="104"/>
      <c r="S135" s="105"/>
      <c r="T135" s="104"/>
      <c r="U135" s="105"/>
      <c r="V135" s="106"/>
      <c r="W135" s="105"/>
      <c r="X135" s="106"/>
      <c r="Y135" s="105"/>
      <c r="Z135" s="319"/>
      <c r="AA135" s="320"/>
    </row>
    <row r="136" spans="1:27" ht="16.149999999999999" customHeight="1" x14ac:dyDescent="0.25">
      <c r="A136" s="1198"/>
      <c r="B136" s="848" t="s">
        <v>133</v>
      </c>
      <c r="C136" s="321">
        <f t="shared" si="12"/>
        <v>0</v>
      </c>
      <c r="D136" s="322">
        <f t="shared" si="13"/>
        <v>0</v>
      </c>
      <c r="E136" s="323">
        <f t="shared" si="14"/>
        <v>0</v>
      </c>
      <c r="F136" s="187"/>
      <c r="G136" s="108"/>
      <c r="H136" s="104"/>
      <c r="I136" s="105"/>
      <c r="J136" s="104"/>
      <c r="K136" s="105"/>
      <c r="L136" s="283"/>
      <c r="M136" s="105"/>
      <c r="N136" s="104"/>
      <c r="O136" s="105"/>
      <c r="P136" s="104"/>
      <c r="Q136" s="105"/>
      <c r="R136" s="104"/>
      <c r="S136" s="105"/>
      <c r="T136" s="104"/>
      <c r="U136" s="105"/>
      <c r="V136" s="106"/>
      <c r="W136" s="105"/>
      <c r="X136" s="106"/>
      <c r="Y136" s="105"/>
      <c r="Z136" s="319"/>
      <c r="AA136" s="320"/>
    </row>
    <row r="137" spans="1:27" ht="16.149999999999999" customHeight="1" x14ac:dyDescent="0.25">
      <c r="A137" s="1198"/>
      <c r="B137" s="130" t="s">
        <v>134</v>
      </c>
      <c r="C137" s="258">
        <f t="shared" si="12"/>
        <v>0</v>
      </c>
      <c r="D137" s="328">
        <f t="shared" si="13"/>
        <v>0</v>
      </c>
      <c r="E137" s="329">
        <f t="shared" si="14"/>
        <v>0</v>
      </c>
      <c r="F137" s="330"/>
      <c r="G137" s="138"/>
      <c r="H137" s="134"/>
      <c r="I137" s="135"/>
      <c r="J137" s="134"/>
      <c r="K137" s="135"/>
      <c r="L137" s="295"/>
      <c r="M137" s="135"/>
      <c r="N137" s="134"/>
      <c r="O137" s="135"/>
      <c r="P137" s="134"/>
      <c r="Q137" s="135"/>
      <c r="R137" s="134"/>
      <c r="S137" s="135"/>
      <c r="T137" s="134"/>
      <c r="U137" s="135"/>
      <c r="V137" s="136"/>
      <c r="W137" s="135"/>
      <c r="X137" s="136"/>
      <c r="Y137" s="135"/>
      <c r="Z137" s="331"/>
      <c r="AA137" s="332"/>
    </row>
    <row r="138" spans="1:27" ht="16.149999999999999" customHeight="1" thickBot="1" x14ac:dyDescent="0.3">
      <c r="A138" s="1650" t="s">
        <v>140</v>
      </c>
      <c r="B138" s="1651"/>
      <c r="C138" s="333">
        <f t="shared" ref="C138:AA138" si="15">SUM(C108:C137)</f>
        <v>0</v>
      </c>
      <c r="D138" s="334">
        <f t="shared" si="15"/>
        <v>0</v>
      </c>
      <c r="E138" s="335">
        <f t="shared" si="15"/>
        <v>0</v>
      </c>
      <c r="F138" s="336">
        <f t="shared" si="15"/>
        <v>0</v>
      </c>
      <c r="G138" s="1019">
        <f t="shared" si="15"/>
        <v>0</v>
      </c>
      <c r="H138" s="336">
        <f t="shared" si="15"/>
        <v>0</v>
      </c>
      <c r="I138" s="1019">
        <f t="shared" si="15"/>
        <v>0</v>
      </c>
      <c r="J138" s="336">
        <f t="shared" si="15"/>
        <v>0</v>
      </c>
      <c r="K138" s="1019">
        <f t="shared" si="15"/>
        <v>0</v>
      </c>
      <c r="L138" s="336">
        <f t="shared" si="15"/>
        <v>0</v>
      </c>
      <c r="M138" s="1019">
        <f t="shared" si="15"/>
        <v>0</v>
      </c>
      <c r="N138" s="336">
        <f t="shared" si="15"/>
        <v>0</v>
      </c>
      <c r="O138" s="1019">
        <f t="shared" si="15"/>
        <v>0</v>
      </c>
      <c r="P138" s="336">
        <f t="shared" si="15"/>
        <v>0</v>
      </c>
      <c r="Q138" s="1019">
        <f t="shared" si="15"/>
        <v>0</v>
      </c>
      <c r="R138" s="336">
        <f t="shared" si="15"/>
        <v>0</v>
      </c>
      <c r="S138" s="1019">
        <f t="shared" si="15"/>
        <v>0</v>
      </c>
      <c r="T138" s="336">
        <f t="shared" si="15"/>
        <v>0</v>
      </c>
      <c r="U138" s="1019">
        <f t="shared" si="15"/>
        <v>0</v>
      </c>
      <c r="V138" s="336">
        <f t="shared" si="15"/>
        <v>0</v>
      </c>
      <c r="W138" s="1019">
        <f t="shared" si="15"/>
        <v>0</v>
      </c>
      <c r="X138" s="336">
        <f t="shared" si="15"/>
        <v>0</v>
      </c>
      <c r="Y138" s="1019">
        <f t="shared" si="15"/>
        <v>0</v>
      </c>
      <c r="Z138" s="338">
        <f t="shared" si="15"/>
        <v>0</v>
      </c>
      <c r="AA138" s="1020">
        <f t="shared" si="15"/>
        <v>0</v>
      </c>
    </row>
    <row r="139" spans="1:27" ht="16.149999999999999" customHeight="1" thickTop="1" x14ac:dyDescent="0.25">
      <c r="A139" s="1200" t="s">
        <v>141</v>
      </c>
      <c r="B139" s="139" t="s">
        <v>130</v>
      </c>
      <c r="C139" s="340">
        <f t="shared" ref="C139:C148" si="16">SUM(D139+E139)</f>
        <v>0</v>
      </c>
      <c r="D139" s="341">
        <f t="shared" ref="D139:E148" si="17">SUM(F139+H139+J139+L139+N139+P139+R139+T139+V139+X139+Z139)</f>
        <v>0</v>
      </c>
      <c r="E139" s="342">
        <f t="shared" si="17"/>
        <v>0</v>
      </c>
      <c r="F139" s="343"/>
      <c r="G139" s="147"/>
      <c r="H139" s="143"/>
      <c r="I139" s="144"/>
      <c r="J139" s="143"/>
      <c r="K139" s="144"/>
      <c r="L139" s="344"/>
      <c r="M139" s="144"/>
      <c r="N139" s="143"/>
      <c r="O139" s="144"/>
      <c r="P139" s="143"/>
      <c r="Q139" s="144"/>
      <c r="R139" s="143"/>
      <c r="S139" s="144"/>
      <c r="T139" s="143"/>
      <c r="U139" s="144"/>
      <c r="V139" s="145"/>
      <c r="W139" s="144"/>
      <c r="X139" s="145"/>
      <c r="Y139" s="144"/>
      <c r="Z139" s="345"/>
      <c r="AA139" s="346"/>
    </row>
    <row r="140" spans="1:27" ht="16.149999999999999" customHeight="1" x14ac:dyDescent="0.25">
      <c r="A140" s="1201"/>
      <c r="B140" s="847" t="s">
        <v>131</v>
      </c>
      <c r="C140" s="256">
        <f t="shared" si="16"/>
        <v>0</v>
      </c>
      <c r="D140" s="317">
        <f t="shared" si="17"/>
        <v>0</v>
      </c>
      <c r="E140" s="318">
        <f t="shared" si="17"/>
        <v>0</v>
      </c>
      <c r="F140" s="52"/>
      <c r="G140" s="100"/>
      <c r="H140" s="50"/>
      <c r="I140" s="51"/>
      <c r="J140" s="50"/>
      <c r="K140" s="51"/>
      <c r="L140" s="347"/>
      <c r="M140" s="51"/>
      <c r="N140" s="50"/>
      <c r="O140" s="51"/>
      <c r="P140" s="50"/>
      <c r="Q140" s="51"/>
      <c r="R140" s="50"/>
      <c r="S140" s="51"/>
      <c r="T140" s="50"/>
      <c r="U140" s="51"/>
      <c r="V140" s="98"/>
      <c r="W140" s="51"/>
      <c r="X140" s="98"/>
      <c r="Y140" s="51"/>
      <c r="Z140" s="348"/>
      <c r="AA140" s="349"/>
    </row>
    <row r="141" spans="1:27" ht="16.149999999999999" customHeight="1" x14ac:dyDescent="0.25">
      <c r="A141" s="1201"/>
      <c r="B141" s="848" t="s">
        <v>132</v>
      </c>
      <c r="C141" s="256">
        <f t="shared" si="16"/>
        <v>0</v>
      </c>
      <c r="D141" s="317">
        <f t="shared" si="17"/>
        <v>0</v>
      </c>
      <c r="E141" s="318">
        <f t="shared" si="17"/>
        <v>0</v>
      </c>
      <c r="F141" s="52"/>
      <c r="G141" s="100"/>
      <c r="H141" s="50"/>
      <c r="I141" s="51"/>
      <c r="J141" s="50"/>
      <c r="K141" s="51"/>
      <c r="L141" s="347"/>
      <c r="M141" s="51"/>
      <c r="N141" s="50"/>
      <c r="O141" s="51"/>
      <c r="P141" s="50"/>
      <c r="Q141" s="51"/>
      <c r="R141" s="50"/>
      <c r="S141" s="51"/>
      <c r="T141" s="50"/>
      <c r="U141" s="51"/>
      <c r="V141" s="98"/>
      <c r="W141" s="51"/>
      <c r="X141" s="98"/>
      <c r="Y141" s="51"/>
      <c r="Z141" s="348"/>
      <c r="AA141" s="349"/>
    </row>
    <row r="142" spans="1:27" ht="16.149999999999999" customHeight="1" x14ac:dyDescent="0.25">
      <c r="A142" s="1201"/>
      <c r="B142" s="848" t="s">
        <v>133</v>
      </c>
      <c r="C142" s="256">
        <f t="shared" si="16"/>
        <v>0</v>
      </c>
      <c r="D142" s="317">
        <f t="shared" si="17"/>
        <v>0</v>
      </c>
      <c r="E142" s="318">
        <f t="shared" si="17"/>
        <v>0</v>
      </c>
      <c r="F142" s="52"/>
      <c r="G142" s="100"/>
      <c r="H142" s="50"/>
      <c r="I142" s="51"/>
      <c r="J142" s="50"/>
      <c r="K142" s="51"/>
      <c r="L142" s="347"/>
      <c r="M142" s="51"/>
      <c r="N142" s="50"/>
      <c r="O142" s="51"/>
      <c r="P142" s="50"/>
      <c r="Q142" s="51"/>
      <c r="R142" s="50"/>
      <c r="S142" s="51"/>
      <c r="T142" s="50"/>
      <c r="U142" s="51"/>
      <c r="V142" s="98"/>
      <c r="W142" s="51"/>
      <c r="X142" s="98"/>
      <c r="Y142" s="51"/>
      <c r="Z142" s="348"/>
      <c r="AA142" s="349"/>
    </row>
    <row r="143" spans="1:27" ht="16.149999999999999" customHeight="1" x14ac:dyDescent="0.25">
      <c r="A143" s="1201"/>
      <c r="B143" s="130" t="s">
        <v>134</v>
      </c>
      <c r="C143" s="350">
        <f t="shared" si="16"/>
        <v>0</v>
      </c>
      <c r="D143" s="351">
        <f t="shared" si="17"/>
        <v>0</v>
      </c>
      <c r="E143" s="352">
        <f t="shared" si="17"/>
        <v>0</v>
      </c>
      <c r="F143" s="353"/>
      <c r="G143" s="290"/>
      <c r="H143" s="288"/>
      <c r="I143" s="354"/>
      <c r="J143" s="288"/>
      <c r="K143" s="354"/>
      <c r="L143" s="289"/>
      <c r="M143" s="354"/>
      <c r="N143" s="288"/>
      <c r="O143" s="354"/>
      <c r="P143" s="288"/>
      <c r="Q143" s="354"/>
      <c r="R143" s="288"/>
      <c r="S143" s="354"/>
      <c r="T143" s="288"/>
      <c r="U143" s="354"/>
      <c r="V143" s="355"/>
      <c r="W143" s="354"/>
      <c r="X143" s="355"/>
      <c r="Y143" s="354"/>
      <c r="Z143" s="356"/>
      <c r="AA143" s="357"/>
    </row>
    <row r="144" spans="1:27" ht="16.149999999999999" customHeight="1" x14ac:dyDescent="0.25">
      <c r="A144" s="1644" t="s">
        <v>142</v>
      </c>
      <c r="B144" s="94" t="s">
        <v>130</v>
      </c>
      <c r="C144" s="253">
        <f t="shared" si="16"/>
        <v>0</v>
      </c>
      <c r="D144" s="312">
        <f t="shared" si="17"/>
        <v>0</v>
      </c>
      <c r="E144" s="313">
        <f t="shared" si="17"/>
        <v>0</v>
      </c>
      <c r="F144" s="314"/>
      <c r="G144" s="123"/>
      <c r="H144" s="119"/>
      <c r="I144" s="120"/>
      <c r="J144" s="119"/>
      <c r="K144" s="120"/>
      <c r="L144" s="292"/>
      <c r="M144" s="120"/>
      <c r="N144" s="119"/>
      <c r="O144" s="120"/>
      <c r="P144" s="119"/>
      <c r="Q144" s="120"/>
      <c r="R144" s="119"/>
      <c r="S144" s="120"/>
      <c r="T144" s="119"/>
      <c r="U144" s="120"/>
      <c r="V144" s="121"/>
      <c r="W144" s="120"/>
      <c r="X144" s="121"/>
      <c r="Y144" s="120"/>
      <c r="Z144" s="315"/>
      <c r="AA144" s="316"/>
    </row>
    <row r="145" spans="1:130" ht="16.149999999999999" customHeight="1" x14ac:dyDescent="0.25">
      <c r="A145" s="1201"/>
      <c r="B145" s="847" t="s">
        <v>131</v>
      </c>
      <c r="C145" s="256">
        <f t="shared" si="16"/>
        <v>0</v>
      </c>
      <c r="D145" s="317">
        <f t="shared" si="17"/>
        <v>0</v>
      </c>
      <c r="E145" s="318">
        <f t="shared" si="17"/>
        <v>0</v>
      </c>
      <c r="F145" s="52"/>
      <c r="G145" s="100"/>
      <c r="H145" s="50"/>
      <c r="I145" s="51"/>
      <c r="J145" s="50"/>
      <c r="K145" s="51"/>
      <c r="L145" s="347"/>
      <c r="M145" s="51"/>
      <c r="N145" s="50"/>
      <c r="O145" s="51"/>
      <c r="P145" s="50"/>
      <c r="Q145" s="51"/>
      <c r="R145" s="50"/>
      <c r="S145" s="51"/>
      <c r="T145" s="50"/>
      <c r="U145" s="51"/>
      <c r="V145" s="98"/>
      <c r="W145" s="51"/>
      <c r="X145" s="98"/>
      <c r="Y145" s="51"/>
      <c r="Z145" s="348"/>
      <c r="AA145" s="349"/>
    </row>
    <row r="146" spans="1:130" ht="16.149999999999999" customHeight="1" x14ac:dyDescent="0.25">
      <c r="A146" s="1201"/>
      <c r="B146" s="848" t="s">
        <v>132</v>
      </c>
      <c r="C146" s="256">
        <f t="shared" si="16"/>
        <v>0</v>
      </c>
      <c r="D146" s="317">
        <f t="shared" si="17"/>
        <v>0</v>
      </c>
      <c r="E146" s="318">
        <f t="shared" si="17"/>
        <v>0</v>
      </c>
      <c r="F146" s="52"/>
      <c r="G146" s="100"/>
      <c r="H146" s="50"/>
      <c r="I146" s="51"/>
      <c r="J146" s="50"/>
      <c r="K146" s="51"/>
      <c r="L146" s="347"/>
      <c r="M146" s="51"/>
      <c r="N146" s="50"/>
      <c r="O146" s="51"/>
      <c r="P146" s="50"/>
      <c r="Q146" s="51"/>
      <c r="R146" s="50"/>
      <c r="S146" s="51"/>
      <c r="T146" s="50"/>
      <c r="U146" s="51"/>
      <c r="V146" s="98"/>
      <c r="W146" s="51"/>
      <c r="X146" s="98"/>
      <c r="Y146" s="51"/>
      <c r="Z146" s="348"/>
      <c r="AA146" s="349"/>
    </row>
    <row r="147" spans="1:130" ht="16.149999999999999" customHeight="1" x14ac:dyDescent="0.25">
      <c r="A147" s="1201"/>
      <c r="B147" s="848" t="s">
        <v>133</v>
      </c>
      <c r="C147" s="256">
        <f t="shared" si="16"/>
        <v>0</v>
      </c>
      <c r="D147" s="317">
        <f t="shared" si="17"/>
        <v>0</v>
      </c>
      <c r="E147" s="318">
        <f t="shared" si="17"/>
        <v>0</v>
      </c>
      <c r="F147" s="52"/>
      <c r="G147" s="100"/>
      <c r="H147" s="50"/>
      <c r="I147" s="51"/>
      <c r="J147" s="50"/>
      <c r="K147" s="51"/>
      <c r="L147" s="347"/>
      <c r="M147" s="51"/>
      <c r="N147" s="50"/>
      <c r="O147" s="51"/>
      <c r="P147" s="50"/>
      <c r="Q147" s="51"/>
      <c r="R147" s="50"/>
      <c r="S147" s="51"/>
      <c r="T147" s="50"/>
      <c r="U147" s="51"/>
      <c r="V147" s="98"/>
      <c r="W147" s="51"/>
      <c r="X147" s="98"/>
      <c r="Y147" s="51"/>
      <c r="Z147" s="348"/>
      <c r="AA147" s="349"/>
    </row>
    <row r="148" spans="1:130" ht="16.149999999999999" customHeight="1" x14ac:dyDescent="0.25">
      <c r="A148" s="1190"/>
      <c r="B148" s="113" t="s">
        <v>134</v>
      </c>
      <c r="C148" s="358">
        <f t="shared" si="16"/>
        <v>0</v>
      </c>
      <c r="D148" s="359">
        <f t="shared" si="17"/>
        <v>0</v>
      </c>
      <c r="E148" s="360">
        <f t="shared" si="17"/>
        <v>0</v>
      </c>
      <c r="F148" s="361"/>
      <c r="G148" s="362"/>
      <c r="H148" s="206"/>
      <c r="I148" s="209"/>
      <c r="J148" s="206"/>
      <c r="K148" s="209"/>
      <c r="L148" s="207"/>
      <c r="M148" s="209"/>
      <c r="N148" s="206"/>
      <c r="O148" s="209"/>
      <c r="P148" s="206"/>
      <c r="Q148" s="209"/>
      <c r="R148" s="206"/>
      <c r="S148" s="209"/>
      <c r="T148" s="206"/>
      <c r="U148" s="209"/>
      <c r="V148" s="208"/>
      <c r="W148" s="209"/>
      <c r="X148" s="208"/>
      <c r="Y148" s="209"/>
      <c r="Z148" s="363"/>
      <c r="AA148" s="364"/>
    </row>
    <row r="149" spans="1:130" ht="16.149999999999999" customHeight="1" x14ac:dyDescent="0.25">
      <c r="A149" s="1650" t="s">
        <v>140</v>
      </c>
      <c r="B149" s="1651"/>
      <c r="C149" s="333">
        <f t="shared" ref="C149:AA149" si="18">SUM(C139:C148)</f>
        <v>0</v>
      </c>
      <c r="D149" s="334">
        <f t="shared" si="18"/>
        <v>0</v>
      </c>
      <c r="E149" s="335">
        <f t="shared" si="18"/>
        <v>0</v>
      </c>
      <c r="F149" s="333">
        <f t="shared" si="18"/>
        <v>0</v>
      </c>
      <c r="G149" s="1019">
        <f t="shared" si="18"/>
        <v>0</v>
      </c>
      <c r="H149" s="333">
        <f t="shared" si="18"/>
        <v>0</v>
      </c>
      <c r="I149" s="1019">
        <f t="shared" si="18"/>
        <v>0</v>
      </c>
      <c r="J149" s="333">
        <f t="shared" si="18"/>
        <v>0</v>
      </c>
      <c r="K149" s="1019">
        <f t="shared" si="18"/>
        <v>0</v>
      </c>
      <c r="L149" s="333">
        <f t="shared" si="18"/>
        <v>0</v>
      </c>
      <c r="M149" s="1019">
        <f t="shared" si="18"/>
        <v>0</v>
      </c>
      <c r="N149" s="333">
        <f t="shared" si="18"/>
        <v>0</v>
      </c>
      <c r="O149" s="1019">
        <f t="shared" si="18"/>
        <v>0</v>
      </c>
      <c r="P149" s="333">
        <f t="shared" si="18"/>
        <v>0</v>
      </c>
      <c r="Q149" s="1019">
        <f t="shared" si="18"/>
        <v>0</v>
      </c>
      <c r="R149" s="333">
        <f t="shared" si="18"/>
        <v>0</v>
      </c>
      <c r="S149" s="1019">
        <f t="shared" si="18"/>
        <v>0</v>
      </c>
      <c r="T149" s="333">
        <f t="shared" si="18"/>
        <v>0</v>
      </c>
      <c r="U149" s="1019">
        <f t="shared" si="18"/>
        <v>0</v>
      </c>
      <c r="V149" s="333">
        <f t="shared" si="18"/>
        <v>0</v>
      </c>
      <c r="W149" s="1019">
        <f t="shared" si="18"/>
        <v>0</v>
      </c>
      <c r="X149" s="333">
        <f t="shared" si="18"/>
        <v>0</v>
      </c>
      <c r="Y149" s="1019">
        <f t="shared" si="18"/>
        <v>0</v>
      </c>
      <c r="Z149" s="365">
        <f t="shared" si="18"/>
        <v>0</v>
      </c>
      <c r="AA149" s="1020">
        <f t="shared" si="18"/>
        <v>0</v>
      </c>
    </row>
    <row r="150" spans="1:130" ht="31.15" customHeight="1" x14ac:dyDescent="0.25">
      <c r="A150" s="366" t="s">
        <v>143</v>
      </c>
      <c r="B150" s="367"/>
      <c r="C150" s="367"/>
      <c r="D150" s="367"/>
      <c r="E150" s="368"/>
      <c r="F150" s="369"/>
      <c r="G150" s="369"/>
      <c r="H150" s="369"/>
      <c r="I150" s="369"/>
      <c r="J150" s="369"/>
      <c r="K150" s="369"/>
      <c r="L150" s="369"/>
      <c r="M150" s="369"/>
      <c r="N150" s="369"/>
      <c r="O150" s="369"/>
      <c r="P150" s="369"/>
      <c r="Q150" s="369"/>
      <c r="R150" s="369"/>
      <c r="S150" s="369"/>
      <c r="T150" s="369"/>
      <c r="U150" s="369"/>
      <c r="V150" s="369"/>
      <c r="W150" s="369"/>
      <c r="X150" s="369"/>
      <c r="Y150" s="369"/>
      <c r="Z150" s="370"/>
      <c r="AA150" s="370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</row>
    <row r="151" spans="1:130" ht="16.149999999999999" customHeight="1" x14ac:dyDescent="0.25">
      <c r="A151" s="1654" t="s">
        <v>21</v>
      </c>
      <c r="B151" s="1655"/>
      <c r="C151" s="1656" t="s">
        <v>59</v>
      </c>
      <c r="D151" s="1654"/>
      <c r="E151" s="1655"/>
      <c r="F151" s="1657" t="s">
        <v>28</v>
      </c>
      <c r="G151" s="1658"/>
      <c r="H151" s="1658"/>
      <c r="I151" s="1658"/>
      <c r="J151" s="1658"/>
      <c r="K151" s="1658"/>
      <c r="L151" s="1658"/>
      <c r="M151" s="1658"/>
      <c r="N151" s="1658"/>
      <c r="O151" s="1658"/>
      <c r="P151" s="1658"/>
      <c r="Q151" s="1658"/>
      <c r="R151" s="1658"/>
      <c r="S151" s="1658"/>
      <c r="T151" s="1658"/>
      <c r="U151" s="1658"/>
      <c r="V151" s="1658"/>
      <c r="W151" s="1658"/>
      <c r="X151" s="1658"/>
      <c r="Y151" s="1658"/>
      <c r="Z151" s="1658"/>
      <c r="AA151" s="1658"/>
      <c r="AB151" s="1658"/>
      <c r="AC151" s="1658"/>
      <c r="AD151" s="1658"/>
      <c r="AE151" s="1658"/>
      <c r="AF151" s="1658"/>
      <c r="AG151" s="1658"/>
      <c r="AH151" s="1658"/>
      <c r="AI151" s="1658"/>
      <c r="AJ151" s="1658"/>
      <c r="AK151" s="1658"/>
      <c r="AL151" s="1658"/>
      <c r="AM151" s="1659"/>
    </row>
    <row r="152" spans="1:130" ht="16.149999999999999" customHeight="1" x14ac:dyDescent="0.25">
      <c r="A152" s="1265"/>
      <c r="B152" s="1194"/>
      <c r="C152" s="1268"/>
      <c r="D152" s="1266"/>
      <c r="E152" s="1195"/>
      <c r="F152" s="1657" t="s">
        <v>144</v>
      </c>
      <c r="G152" s="1659"/>
      <c r="H152" s="1657" t="s">
        <v>145</v>
      </c>
      <c r="I152" s="1659"/>
      <c r="J152" s="1657" t="s">
        <v>122</v>
      </c>
      <c r="K152" s="1659"/>
      <c r="L152" s="1272" t="s">
        <v>123</v>
      </c>
      <c r="M152" s="1273"/>
      <c r="N152" s="1273" t="s">
        <v>124</v>
      </c>
      <c r="O152" s="1274"/>
      <c r="P152" s="1657" t="s">
        <v>146</v>
      </c>
      <c r="Q152" s="1659"/>
      <c r="R152" s="1658" t="s">
        <v>147</v>
      </c>
      <c r="S152" s="1659"/>
      <c r="T152" s="1658" t="s">
        <v>148</v>
      </c>
      <c r="U152" s="1659"/>
      <c r="V152" s="1657" t="s">
        <v>149</v>
      </c>
      <c r="W152" s="1659"/>
      <c r="X152" s="1658" t="s">
        <v>150</v>
      </c>
      <c r="Y152" s="1659"/>
      <c r="Z152" s="1660" t="s">
        <v>151</v>
      </c>
      <c r="AA152" s="1661"/>
      <c r="AB152" s="1660" t="s">
        <v>152</v>
      </c>
      <c r="AC152" s="1661"/>
      <c r="AD152" s="1660" t="s">
        <v>153</v>
      </c>
      <c r="AE152" s="1661"/>
      <c r="AF152" s="1660" t="s">
        <v>126</v>
      </c>
      <c r="AG152" s="1661"/>
      <c r="AH152" s="1660" t="s">
        <v>154</v>
      </c>
      <c r="AI152" s="1661"/>
      <c r="AJ152" s="1660" t="s">
        <v>155</v>
      </c>
      <c r="AK152" s="1661"/>
      <c r="AL152" s="1662" t="s">
        <v>128</v>
      </c>
      <c r="AM152" s="1661"/>
    </row>
    <row r="153" spans="1:130" ht="16.149999999999999" customHeight="1" x14ac:dyDescent="0.25">
      <c r="A153" s="1266"/>
      <c r="B153" s="1195"/>
      <c r="C153" s="1021" t="s">
        <v>17</v>
      </c>
      <c r="D153" s="1022" t="s">
        <v>18</v>
      </c>
      <c r="E153" s="854" t="s">
        <v>19</v>
      </c>
      <c r="F153" s="1023" t="s">
        <v>18</v>
      </c>
      <c r="G153" s="854" t="s">
        <v>19</v>
      </c>
      <c r="H153" s="1023" t="s">
        <v>18</v>
      </c>
      <c r="I153" s="854" t="s">
        <v>19</v>
      </c>
      <c r="J153" s="1023" t="s">
        <v>18</v>
      </c>
      <c r="K153" s="854" t="s">
        <v>19</v>
      </c>
      <c r="L153" s="851" t="s">
        <v>18</v>
      </c>
      <c r="M153" s="376" t="s">
        <v>19</v>
      </c>
      <c r="N153" s="852" t="s">
        <v>18</v>
      </c>
      <c r="O153" s="853" t="s">
        <v>19</v>
      </c>
      <c r="P153" s="852" t="s">
        <v>18</v>
      </c>
      <c r="Q153" s="853" t="s">
        <v>19</v>
      </c>
      <c r="R153" s="1024" t="s">
        <v>18</v>
      </c>
      <c r="S153" s="843" t="s">
        <v>19</v>
      </c>
      <c r="T153" s="1024" t="s">
        <v>18</v>
      </c>
      <c r="U153" s="843" t="s">
        <v>19</v>
      </c>
      <c r="V153" s="851" t="s">
        <v>18</v>
      </c>
      <c r="W153" s="843" t="s">
        <v>19</v>
      </c>
      <c r="X153" s="1024" t="s">
        <v>18</v>
      </c>
      <c r="Y153" s="843" t="s">
        <v>19</v>
      </c>
      <c r="Z153" s="381" t="s">
        <v>18</v>
      </c>
      <c r="AA153" s="382" t="s">
        <v>19</v>
      </c>
      <c r="AB153" s="381" t="s">
        <v>18</v>
      </c>
      <c r="AC153" s="382" t="s">
        <v>19</v>
      </c>
      <c r="AD153" s="381" t="s">
        <v>18</v>
      </c>
      <c r="AE153" s="382" t="s">
        <v>19</v>
      </c>
      <c r="AF153" s="381" t="s">
        <v>18</v>
      </c>
      <c r="AG153" s="382" t="s">
        <v>19</v>
      </c>
      <c r="AH153" s="381" t="s">
        <v>18</v>
      </c>
      <c r="AI153" s="382" t="s">
        <v>19</v>
      </c>
      <c r="AJ153" s="381" t="s">
        <v>18</v>
      </c>
      <c r="AK153" s="382" t="s">
        <v>19</v>
      </c>
      <c r="AL153" s="1025" t="s">
        <v>18</v>
      </c>
      <c r="AM153" s="382" t="s">
        <v>19</v>
      </c>
    </row>
    <row r="154" spans="1:130" ht="16.149999999999999" customHeight="1" x14ac:dyDescent="0.25">
      <c r="A154" s="1663" t="s">
        <v>156</v>
      </c>
      <c r="B154" s="384" t="s">
        <v>157</v>
      </c>
      <c r="C154" s="253">
        <f t="shared" ref="C154:C159" si="19">SUM(D154+E154)</f>
        <v>0</v>
      </c>
      <c r="D154" s="312">
        <f>SUM(F154+H154+J154+L154+N154+P154+R154+T154+V154+X154+Z154+AB154+AD154+AF154+AH154+AJ154+AL154)</f>
        <v>0</v>
      </c>
      <c r="E154" s="155">
        <f>SUM(G154+I154+K154+M154+O154+Q154+S154+U154+W154+Y154+AA154+AC154+AE154+AG154+AI154+AK154+AM154)</f>
        <v>0</v>
      </c>
      <c r="F154" s="385"/>
      <c r="G154" s="386"/>
      <c r="H154" s="387"/>
      <c r="I154" s="386"/>
      <c r="J154" s="387"/>
      <c r="K154" s="386"/>
      <c r="L154" s="387"/>
      <c r="M154" s="388"/>
      <c r="N154" s="388"/>
      <c r="O154" s="386"/>
      <c r="P154" s="387"/>
      <c r="Q154" s="386"/>
      <c r="R154" s="385"/>
      <c r="S154" s="386"/>
      <c r="T154" s="385"/>
      <c r="U154" s="386"/>
      <c r="V154" s="387"/>
      <c r="W154" s="386"/>
      <c r="X154" s="385"/>
      <c r="Y154" s="386"/>
      <c r="Z154" s="389"/>
      <c r="AA154" s="390"/>
      <c r="AB154" s="389"/>
      <c r="AC154" s="390"/>
      <c r="AD154" s="389"/>
      <c r="AE154" s="390"/>
      <c r="AF154" s="389"/>
      <c r="AG154" s="390"/>
      <c r="AH154" s="389"/>
      <c r="AI154" s="390"/>
      <c r="AJ154" s="389"/>
      <c r="AK154" s="390"/>
      <c r="AL154" s="391"/>
      <c r="AM154" s="390"/>
    </row>
    <row r="155" spans="1:130" ht="16.149999999999999" customHeight="1" x14ac:dyDescent="0.25">
      <c r="A155" s="1279"/>
      <c r="B155" s="392" t="s">
        <v>158</v>
      </c>
      <c r="C155" s="256">
        <f t="shared" si="19"/>
        <v>0</v>
      </c>
      <c r="D155" s="317">
        <f t="shared" ref="D155:E159" si="20">SUM(F155+H155+J155+L155+N155+P155+R155+T155+V155+X155+Z155+AB155+AD155+AF155+AH155+AJ155+AL155)</f>
        <v>0</v>
      </c>
      <c r="E155" s="159">
        <f t="shared" si="20"/>
        <v>0</v>
      </c>
      <c r="F155" s="393"/>
      <c r="G155" s="394"/>
      <c r="H155" s="395"/>
      <c r="I155" s="394"/>
      <c r="J155" s="395"/>
      <c r="K155" s="394"/>
      <c r="L155" s="395"/>
      <c r="M155" s="396"/>
      <c r="N155" s="396"/>
      <c r="O155" s="394"/>
      <c r="P155" s="395"/>
      <c r="Q155" s="394"/>
      <c r="R155" s="393"/>
      <c r="S155" s="394"/>
      <c r="T155" s="393"/>
      <c r="U155" s="394"/>
      <c r="V155" s="395"/>
      <c r="W155" s="394"/>
      <c r="X155" s="393"/>
      <c r="Y155" s="394"/>
      <c r="Z155" s="397"/>
      <c r="AA155" s="398"/>
      <c r="AB155" s="397"/>
      <c r="AC155" s="398"/>
      <c r="AD155" s="397"/>
      <c r="AE155" s="398"/>
      <c r="AF155" s="397"/>
      <c r="AG155" s="398"/>
      <c r="AH155" s="397"/>
      <c r="AI155" s="398"/>
      <c r="AJ155" s="397"/>
      <c r="AK155" s="398"/>
      <c r="AL155" s="399"/>
      <c r="AM155" s="398"/>
    </row>
    <row r="156" spans="1:130" ht="16.149999999999999" customHeight="1" x14ac:dyDescent="0.25">
      <c r="A156" s="1280"/>
      <c r="B156" s="400" t="s">
        <v>159</v>
      </c>
      <c r="C156" s="358">
        <f t="shared" si="19"/>
        <v>0</v>
      </c>
      <c r="D156" s="359">
        <f t="shared" si="20"/>
        <v>0</v>
      </c>
      <c r="E156" s="401">
        <f t="shared" si="20"/>
        <v>0</v>
      </c>
      <c r="F156" s="402"/>
      <c r="G156" s="403"/>
      <c r="H156" s="404"/>
      <c r="I156" s="403"/>
      <c r="J156" s="404"/>
      <c r="K156" s="403"/>
      <c r="L156" s="404"/>
      <c r="M156" s="405"/>
      <c r="N156" s="405"/>
      <c r="O156" s="403"/>
      <c r="P156" s="404"/>
      <c r="Q156" s="403"/>
      <c r="R156" s="402"/>
      <c r="S156" s="403"/>
      <c r="T156" s="402"/>
      <c r="U156" s="403"/>
      <c r="V156" s="404"/>
      <c r="W156" s="403"/>
      <c r="X156" s="402"/>
      <c r="Y156" s="403"/>
      <c r="Z156" s="406"/>
      <c r="AA156" s="407"/>
      <c r="AB156" s="406"/>
      <c r="AC156" s="407"/>
      <c r="AD156" s="406"/>
      <c r="AE156" s="407"/>
      <c r="AF156" s="406"/>
      <c r="AG156" s="407"/>
      <c r="AH156" s="406"/>
      <c r="AI156" s="407"/>
      <c r="AJ156" s="406"/>
      <c r="AK156" s="407"/>
      <c r="AL156" s="408"/>
      <c r="AM156" s="407"/>
    </row>
    <row r="157" spans="1:130" ht="16.149999999999999" customHeight="1" x14ac:dyDescent="0.25">
      <c r="A157" s="1663" t="s">
        <v>160</v>
      </c>
      <c r="B157" s="384" t="s">
        <v>157</v>
      </c>
      <c r="C157" s="253">
        <f t="shared" si="19"/>
        <v>0</v>
      </c>
      <c r="D157" s="312">
        <f t="shared" si="20"/>
        <v>0</v>
      </c>
      <c r="E157" s="155">
        <f t="shared" si="20"/>
        <v>0</v>
      </c>
      <c r="F157" s="385"/>
      <c r="G157" s="386"/>
      <c r="H157" s="387"/>
      <c r="I157" s="386"/>
      <c r="J157" s="387"/>
      <c r="K157" s="386"/>
      <c r="L157" s="387"/>
      <c r="M157" s="388"/>
      <c r="N157" s="388"/>
      <c r="O157" s="386"/>
      <c r="P157" s="387"/>
      <c r="Q157" s="386"/>
      <c r="R157" s="385"/>
      <c r="S157" s="386"/>
      <c r="T157" s="385"/>
      <c r="U157" s="386"/>
      <c r="V157" s="387"/>
      <c r="W157" s="386"/>
      <c r="X157" s="385"/>
      <c r="Y157" s="386"/>
      <c r="Z157" s="389"/>
      <c r="AA157" s="390"/>
      <c r="AB157" s="389"/>
      <c r="AC157" s="390"/>
      <c r="AD157" s="389"/>
      <c r="AE157" s="390"/>
      <c r="AF157" s="389"/>
      <c r="AG157" s="390"/>
      <c r="AH157" s="389"/>
      <c r="AI157" s="390"/>
      <c r="AJ157" s="389"/>
      <c r="AK157" s="390"/>
      <c r="AL157" s="391"/>
      <c r="AM157" s="390"/>
    </row>
    <row r="158" spans="1:130" ht="16.149999999999999" customHeight="1" x14ac:dyDescent="0.25">
      <c r="A158" s="1279"/>
      <c r="B158" s="392" t="s">
        <v>158</v>
      </c>
      <c r="C158" s="256">
        <f t="shared" si="19"/>
        <v>0</v>
      </c>
      <c r="D158" s="317">
        <f t="shared" si="20"/>
        <v>0</v>
      </c>
      <c r="E158" s="159">
        <f t="shared" si="20"/>
        <v>0</v>
      </c>
      <c r="F158" s="393"/>
      <c r="G158" s="394"/>
      <c r="H158" s="395"/>
      <c r="I158" s="394"/>
      <c r="J158" s="395"/>
      <c r="K158" s="394"/>
      <c r="L158" s="395"/>
      <c r="M158" s="396"/>
      <c r="N158" s="396"/>
      <c r="O158" s="394"/>
      <c r="P158" s="395"/>
      <c r="Q158" s="394"/>
      <c r="R158" s="393"/>
      <c r="S158" s="394"/>
      <c r="T158" s="393"/>
      <c r="U158" s="394"/>
      <c r="V158" s="395"/>
      <c r="W158" s="394"/>
      <c r="X158" s="393"/>
      <c r="Y158" s="394"/>
      <c r="Z158" s="397"/>
      <c r="AA158" s="398"/>
      <c r="AB158" s="397"/>
      <c r="AC158" s="398"/>
      <c r="AD158" s="397"/>
      <c r="AE158" s="398"/>
      <c r="AF158" s="397"/>
      <c r="AG158" s="398"/>
      <c r="AH158" s="397"/>
      <c r="AI158" s="398"/>
      <c r="AJ158" s="397"/>
      <c r="AK158" s="398"/>
      <c r="AL158" s="399"/>
      <c r="AM158" s="398"/>
    </row>
    <row r="159" spans="1:130" ht="16.149999999999999" customHeight="1" x14ac:dyDescent="0.25">
      <c r="A159" s="1280"/>
      <c r="B159" s="400" t="s">
        <v>159</v>
      </c>
      <c r="C159" s="358">
        <f t="shared" si="19"/>
        <v>0</v>
      </c>
      <c r="D159" s="359">
        <f t="shared" si="20"/>
        <v>0</v>
      </c>
      <c r="E159" s="401">
        <f t="shared" si="20"/>
        <v>0</v>
      </c>
      <c r="F159" s="402"/>
      <c r="G159" s="403"/>
      <c r="H159" s="404"/>
      <c r="I159" s="403"/>
      <c r="J159" s="404"/>
      <c r="K159" s="403"/>
      <c r="L159" s="404"/>
      <c r="M159" s="405"/>
      <c r="N159" s="405"/>
      <c r="O159" s="403"/>
      <c r="P159" s="404"/>
      <c r="Q159" s="403"/>
      <c r="R159" s="402"/>
      <c r="S159" s="403"/>
      <c r="T159" s="402"/>
      <c r="U159" s="403"/>
      <c r="V159" s="404"/>
      <c r="W159" s="403"/>
      <c r="X159" s="402"/>
      <c r="Y159" s="403"/>
      <c r="Z159" s="406"/>
      <c r="AA159" s="407"/>
      <c r="AB159" s="406"/>
      <c r="AC159" s="407"/>
      <c r="AD159" s="406"/>
      <c r="AE159" s="407"/>
      <c r="AF159" s="406"/>
      <c r="AG159" s="407"/>
      <c r="AH159" s="406"/>
      <c r="AI159" s="407"/>
      <c r="AJ159" s="406"/>
      <c r="AK159" s="407"/>
      <c r="AL159" s="408"/>
      <c r="AM159" s="407"/>
    </row>
    <row r="160" spans="1:130" ht="31.15" customHeight="1" x14ac:dyDescent="0.25">
      <c r="A160" s="19" t="s">
        <v>161</v>
      </c>
      <c r="B160" s="19"/>
      <c r="C160" s="19"/>
      <c r="D160" s="19"/>
      <c r="E160" s="20"/>
      <c r="F160" s="20"/>
      <c r="G160" s="20"/>
      <c r="H160" s="20"/>
      <c r="I160" s="20"/>
      <c r="J160" s="20"/>
      <c r="K160" s="20"/>
      <c r="L160" s="20"/>
      <c r="M160" s="216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7"/>
      <c r="AA160" s="7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</row>
    <row r="161" spans="1:130" ht="16.149999999999999" customHeight="1" x14ac:dyDescent="0.25">
      <c r="A161" s="1640" t="s">
        <v>25</v>
      </c>
      <c r="B161" s="1640" t="s">
        <v>26</v>
      </c>
      <c r="C161" s="1644" t="s">
        <v>59</v>
      </c>
      <c r="D161" s="1646"/>
      <c r="E161" s="1645"/>
      <c r="F161" s="1621" t="s">
        <v>28</v>
      </c>
      <c r="G161" s="1641"/>
      <c r="H161" s="1641"/>
      <c r="I161" s="1641"/>
      <c r="J161" s="1641"/>
      <c r="K161" s="1641"/>
      <c r="L161" s="1641"/>
      <c r="M161" s="1641"/>
      <c r="N161" s="1641"/>
      <c r="O161" s="1622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7"/>
      <c r="AA161" s="7"/>
    </row>
    <row r="162" spans="1:130" ht="16.149999999999999" customHeight="1" x14ac:dyDescent="0.25">
      <c r="A162" s="1198"/>
      <c r="B162" s="1198"/>
      <c r="C162" s="1190"/>
      <c r="D162" s="1191"/>
      <c r="E162" s="1185"/>
      <c r="F162" s="1621" t="s">
        <v>153</v>
      </c>
      <c r="G162" s="1622"/>
      <c r="H162" s="1621" t="s">
        <v>126</v>
      </c>
      <c r="I162" s="1622"/>
      <c r="J162" s="1621" t="s">
        <v>154</v>
      </c>
      <c r="K162" s="1622"/>
      <c r="L162" s="1621" t="s">
        <v>155</v>
      </c>
      <c r="M162" s="1622"/>
      <c r="N162" s="1621" t="s">
        <v>128</v>
      </c>
      <c r="O162" s="1622"/>
      <c r="P162" s="7"/>
      <c r="Q162" s="86"/>
      <c r="R162" s="86"/>
      <c r="S162" s="7"/>
      <c r="T162" s="7"/>
      <c r="U162" s="7"/>
      <c r="V162" s="7"/>
      <c r="W162" s="7"/>
      <c r="X162" s="7"/>
      <c r="Y162" s="7"/>
      <c r="Z162" s="7"/>
      <c r="AA162" s="7"/>
    </row>
    <row r="163" spans="1:130" ht="16.149999999999999" customHeight="1" x14ac:dyDescent="0.25">
      <c r="A163" s="1199"/>
      <c r="B163" s="1199"/>
      <c r="C163" s="1001" t="s">
        <v>17</v>
      </c>
      <c r="D163" s="1026" t="s">
        <v>18</v>
      </c>
      <c r="E163" s="846" t="s">
        <v>19</v>
      </c>
      <c r="F163" s="1027" t="s">
        <v>18</v>
      </c>
      <c r="G163" s="846" t="s">
        <v>19</v>
      </c>
      <c r="H163" s="1027" t="s">
        <v>18</v>
      </c>
      <c r="I163" s="846" t="s">
        <v>19</v>
      </c>
      <c r="J163" s="1027" t="s">
        <v>18</v>
      </c>
      <c r="K163" s="846" t="s">
        <v>19</v>
      </c>
      <c r="L163" s="1027" t="s">
        <v>18</v>
      </c>
      <c r="M163" s="846" t="s">
        <v>19</v>
      </c>
      <c r="N163" s="1027" t="s">
        <v>18</v>
      </c>
      <c r="O163" s="846" t="s">
        <v>19</v>
      </c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130" ht="16.149999999999999" customHeight="1" x14ac:dyDescent="0.25">
      <c r="A164" s="1640" t="s">
        <v>162</v>
      </c>
      <c r="B164" s="412" t="s">
        <v>163</v>
      </c>
      <c r="C164" s="253">
        <f t="shared" ref="C164:C169" si="21">SUM(D164+E164)</f>
        <v>0</v>
      </c>
      <c r="D164" s="312">
        <f t="shared" ref="D164:E169" si="22">SUM(F164+H164+J164+L164+N164)</f>
        <v>0</v>
      </c>
      <c r="E164" s="155">
        <f t="shared" si="22"/>
        <v>0</v>
      </c>
      <c r="F164" s="314"/>
      <c r="G164" s="413"/>
      <c r="H164" s="119"/>
      <c r="I164" s="120"/>
      <c r="J164" s="314"/>
      <c r="K164" s="413"/>
      <c r="L164" s="119"/>
      <c r="M164" s="120"/>
      <c r="N164" s="314"/>
      <c r="O164" s="120"/>
      <c r="P164" s="44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CG164" s="10">
        <v>0</v>
      </c>
      <c r="CH164" s="10">
        <v>0</v>
      </c>
    </row>
    <row r="165" spans="1:130" ht="16.149999999999999" customHeight="1" x14ac:dyDescent="0.25">
      <c r="A165" s="1198"/>
      <c r="B165" s="414" t="s">
        <v>164</v>
      </c>
      <c r="C165" s="350">
        <f t="shared" si="21"/>
        <v>0</v>
      </c>
      <c r="D165" s="351">
        <f t="shared" si="22"/>
        <v>0</v>
      </c>
      <c r="E165" s="415">
        <f t="shared" si="22"/>
        <v>0</v>
      </c>
      <c r="F165" s="353"/>
      <c r="G165" s="416"/>
      <c r="H165" s="288"/>
      <c r="I165" s="354"/>
      <c r="J165" s="353"/>
      <c r="K165" s="416"/>
      <c r="L165" s="288"/>
      <c r="M165" s="354"/>
      <c r="N165" s="353"/>
      <c r="O165" s="354"/>
      <c r="P165" s="44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CG165" s="10">
        <v>0</v>
      </c>
      <c r="CH165" s="10">
        <v>0</v>
      </c>
    </row>
    <row r="166" spans="1:130" ht="16.149999999999999" customHeight="1" x14ac:dyDescent="0.25">
      <c r="A166" s="1199"/>
      <c r="B166" s="417" t="s">
        <v>165</v>
      </c>
      <c r="C166" s="418">
        <f t="shared" si="21"/>
        <v>0</v>
      </c>
      <c r="D166" s="328">
        <f t="shared" si="22"/>
        <v>0</v>
      </c>
      <c r="E166" s="260">
        <f t="shared" si="22"/>
        <v>0</v>
      </c>
      <c r="F166" s="330"/>
      <c r="G166" s="419"/>
      <c r="H166" s="134"/>
      <c r="I166" s="135"/>
      <c r="J166" s="330"/>
      <c r="K166" s="419"/>
      <c r="L166" s="134"/>
      <c r="M166" s="135"/>
      <c r="N166" s="330"/>
      <c r="O166" s="135"/>
      <c r="P166" s="44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CG166" s="10">
        <v>0</v>
      </c>
      <c r="CH166" s="10">
        <v>0</v>
      </c>
    </row>
    <row r="167" spans="1:130" ht="16.149999999999999" customHeight="1" x14ac:dyDescent="0.25">
      <c r="A167" s="1640" t="s">
        <v>166</v>
      </c>
      <c r="B167" s="420" t="s">
        <v>163</v>
      </c>
      <c r="C167" s="253">
        <f t="shared" si="21"/>
        <v>0</v>
      </c>
      <c r="D167" s="312">
        <f t="shared" si="22"/>
        <v>0</v>
      </c>
      <c r="E167" s="155">
        <f t="shared" si="22"/>
        <v>0</v>
      </c>
      <c r="F167" s="119"/>
      <c r="G167" s="120"/>
      <c r="H167" s="119"/>
      <c r="I167" s="413"/>
      <c r="J167" s="119"/>
      <c r="K167" s="120"/>
      <c r="L167" s="314"/>
      <c r="M167" s="413"/>
      <c r="N167" s="119"/>
      <c r="O167" s="120"/>
      <c r="P167" s="44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CG167" s="10">
        <v>0</v>
      </c>
      <c r="CH167" s="10">
        <v>0</v>
      </c>
    </row>
    <row r="168" spans="1:130" ht="16.149999999999999" customHeight="1" x14ac:dyDescent="0.25">
      <c r="A168" s="1198"/>
      <c r="B168" s="414" t="s">
        <v>164</v>
      </c>
      <c r="C168" s="321">
        <f t="shared" si="21"/>
        <v>0</v>
      </c>
      <c r="D168" s="322">
        <f t="shared" si="22"/>
        <v>0</v>
      </c>
      <c r="E168" s="421">
        <f t="shared" si="22"/>
        <v>0</v>
      </c>
      <c r="F168" s="288"/>
      <c r="G168" s="354"/>
      <c r="H168" s="104"/>
      <c r="I168" s="188"/>
      <c r="J168" s="104"/>
      <c r="K168" s="105"/>
      <c r="L168" s="187"/>
      <c r="M168" s="188"/>
      <c r="N168" s="104"/>
      <c r="O168" s="105"/>
      <c r="P168" s="44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CG168" s="10">
        <v>0</v>
      </c>
      <c r="CH168" s="10">
        <v>0</v>
      </c>
    </row>
    <row r="169" spans="1:130" ht="16.149999999999999" customHeight="1" x14ac:dyDescent="0.25">
      <c r="A169" s="1199"/>
      <c r="B169" s="422" t="s">
        <v>165</v>
      </c>
      <c r="C169" s="261">
        <f t="shared" si="21"/>
        <v>0</v>
      </c>
      <c r="D169" s="324">
        <f t="shared" si="22"/>
        <v>0</v>
      </c>
      <c r="E169" s="162">
        <f t="shared" si="22"/>
        <v>0</v>
      </c>
      <c r="F169" s="58"/>
      <c r="G169" s="59"/>
      <c r="H169" s="58"/>
      <c r="I169" s="423"/>
      <c r="J169" s="58"/>
      <c r="K169" s="59"/>
      <c r="L169" s="326"/>
      <c r="M169" s="423"/>
      <c r="N169" s="58"/>
      <c r="O169" s="59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31.15" customHeight="1" x14ac:dyDescent="0.25">
      <c r="A170" s="1664" t="s">
        <v>167</v>
      </c>
      <c r="B170" s="1664"/>
      <c r="C170" s="1664"/>
      <c r="D170" s="1664"/>
      <c r="E170" s="1664"/>
      <c r="F170" s="1664"/>
      <c r="G170" s="1664"/>
      <c r="H170" s="1664"/>
      <c r="I170" s="1664"/>
      <c r="J170" s="1664"/>
      <c r="K170" s="1664"/>
      <c r="L170" s="1664"/>
      <c r="M170" s="1664"/>
      <c r="N170" s="1664"/>
      <c r="O170" s="1664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</row>
    <row r="171" spans="1:130" ht="16.149999999999999" customHeight="1" x14ac:dyDescent="0.25">
      <c r="A171" s="1644" t="s">
        <v>168</v>
      </c>
      <c r="B171" s="1645"/>
      <c r="C171" s="1644" t="s">
        <v>59</v>
      </c>
      <c r="D171" s="1646"/>
      <c r="E171" s="1645"/>
      <c r="F171" s="1621" t="s">
        <v>28</v>
      </c>
      <c r="G171" s="1641"/>
      <c r="H171" s="1641"/>
      <c r="I171" s="1641"/>
      <c r="J171" s="1641"/>
      <c r="K171" s="1641"/>
      <c r="L171" s="1641"/>
      <c r="M171" s="1641"/>
      <c r="N171" s="1641"/>
      <c r="O171" s="1641"/>
      <c r="P171" s="1641"/>
      <c r="Q171" s="1622"/>
      <c r="R171" s="17"/>
      <c r="S171" s="17"/>
      <c r="T171" s="17"/>
      <c r="U171" s="17"/>
      <c r="V171" s="17"/>
      <c r="W171" s="17"/>
      <c r="X171" s="17"/>
      <c r="Y171" s="17"/>
      <c r="Z171" s="7"/>
      <c r="AA171" s="7"/>
    </row>
    <row r="172" spans="1:130" ht="16.149999999999999" customHeight="1" x14ac:dyDescent="0.25">
      <c r="A172" s="1201"/>
      <c r="B172" s="1205"/>
      <c r="C172" s="1190"/>
      <c r="D172" s="1191"/>
      <c r="E172" s="1185"/>
      <c r="F172" s="1621" t="s">
        <v>126</v>
      </c>
      <c r="G172" s="1622"/>
      <c r="H172" s="1621" t="s">
        <v>154</v>
      </c>
      <c r="I172" s="1622"/>
      <c r="J172" s="1621" t="s">
        <v>155</v>
      </c>
      <c r="K172" s="1622"/>
      <c r="L172" s="1621" t="s">
        <v>169</v>
      </c>
      <c r="M172" s="1622"/>
      <c r="N172" s="1621" t="s">
        <v>170</v>
      </c>
      <c r="O172" s="1622"/>
      <c r="P172" s="1621" t="s">
        <v>171</v>
      </c>
      <c r="Q172" s="1622"/>
      <c r="R172" s="17"/>
      <c r="S172" s="17"/>
      <c r="T172" s="17"/>
      <c r="U172" s="17"/>
      <c r="V172" s="17"/>
      <c r="W172" s="17"/>
      <c r="X172" s="17"/>
      <c r="Y172" s="17"/>
      <c r="Z172" s="7"/>
      <c r="AA172" s="7"/>
    </row>
    <row r="173" spans="1:130" ht="16.149999999999999" customHeight="1" x14ac:dyDescent="0.25">
      <c r="A173" s="1190"/>
      <c r="B173" s="1185"/>
      <c r="C173" s="1001" t="s">
        <v>17</v>
      </c>
      <c r="D173" s="1026" t="s">
        <v>18</v>
      </c>
      <c r="E173" s="846" t="s">
        <v>19</v>
      </c>
      <c r="F173" s="1027" t="s">
        <v>18</v>
      </c>
      <c r="G173" s="846" t="s">
        <v>19</v>
      </c>
      <c r="H173" s="1027" t="s">
        <v>18</v>
      </c>
      <c r="I173" s="846" t="s">
        <v>19</v>
      </c>
      <c r="J173" s="1027" t="s">
        <v>18</v>
      </c>
      <c r="K173" s="1028" t="s">
        <v>19</v>
      </c>
      <c r="L173" s="1027" t="s">
        <v>18</v>
      </c>
      <c r="M173" s="846" t="s">
        <v>19</v>
      </c>
      <c r="N173" s="1027" t="s">
        <v>18</v>
      </c>
      <c r="O173" s="846" t="s">
        <v>19</v>
      </c>
      <c r="P173" s="1027" t="s">
        <v>18</v>
      </c>
      <c r="Q173" s="1028" t="s">
        <v>19</v>
      </c>
      <c r="R173" s="17"/>
      <c r="S173" s="17"/>
      <c r="T173" s="17"/>
      <c r="U173" s="17"/>
      <c r="V173" s="17"/>
      <c r="W173" s="17"/>
      <c r="X173" s="17"/>
      <c r="Y173" s="17"/>
      <c r="Z173" s="7"/>
      <c r="AA173" s="7"/>
    </row>
    <row r="174" spans="1:130" ht="16.149999999999999" customHeight="1" x14ac:dyDescent="0.25">
      <c r="A174" s="1281" t="s">
        <v>172</v>
      </c>
      <c r="B174" s="1282"/>
      <c r="C174" s="253">
        <f>SUM(D174+E174)</f>
        <v>9</v>
      </c>
      <c r="D174" s="312">
        <f t="shared" ref="D174:E176" si="23">SUM(F174+H174+J174+L174+N174+P174)</f>
        <v>2</v>
      </c>
      <c r="E174" s="155">
        <f t="shared" si="23"/>
        <v>7</v>
      </c>
      <c r="F174" s="314">
        <v>0</v>
      </c>
      <c r="G174" s="413">
        <v>1</v>
      </c>
      <c r="H174" s="119">
        <v>1</v>
      </c>
      <c r="I174" s="120">
        <v>3</v>
      </c>
      <c r="J174" s="314">
        <v>0</v>
      </c>
      <c r="K174" s="120">
        <v>1</v>
      </c>
      <c r="L174" s="314">
        <v>1</v>
      </c>
      <c r="M174" s="413">
        <v>1</v>
      </c>
      <c r="N174" s="119">
        <v>0</v>
      </c>
      <c r="O174" s="120">
        <v>1</v>
      </c>
      <c r="P174" s="314">
        <v>0</v>
      </c>
      <c r="Q174" s="120">
        <v>0</v>
      </c>
      <c r="R174" s="17"/>
      <c r="S174" s="17"/>
      <c r="T174" s="17"/>
      <c r="U174" s="17"/>
      <c r="V174" s="17"/>
      <c r="W174" s="17"/>
      <c r="X174" s="17"/>
      <c r="Y174" s="17"/>
      <c r="Z174" s="7"/>
      <c r="AA174" s="7"/>
    </row>
    <row r="175" spans="1:130" ht="16.149999999999999" customHeight="1" x14ac:dyDescent="0.25">
      <c r="A175" s="1283" t="s">
        <v>173</v>
      </c>
      <c r="B175" s="1284"/>
      <c r="C175" s="321">
        <f>SUM(D175+E175)</f>
        <v>107</v>
      </c>
      <c r="D175" s="322">
        <f t="shared" si="23"/>
        <v>58</v>
      </c>
      <c r="E175" s="415">
        <f t="shared" si="23"/>
        <v>49</v>
      </c>
      <c r="F175" s="353">
        <v>16</v>
      </c>
      <c r="G175" s="416">
        <v>5</v>
      </c>
      <c r="H175" s="288">
        <v>16</v>
      </c>
      <c r="I175" s="354">
        <v>8</v>
      </c>
      <c r="J175" s="353">
        <v>6</v>
      </c>
      <c r="K175" s="354">
        <v>12</v>
      </c>
      <c r="L175" s="353">
        <v>11</v>
      </c>
      <c r="M175" s="416">
        <v>13</v>
      </c>
      <c r="N175" s="288">
        <v>6</v>
      </c>
      <c r="O175" s="354">
        <v>8</v>
      </c>
      <c r="P175" s="353">
        <v>3</v>
      </c>
      <c r="Q175" s="354">
        <v>3</v>
      </c>
      <c r="R175" s="17"/>
      <c r="S175" s="17"/>
      <c r="T175" s="17"/>
      <c r="U175" s="17"/>
      <c r="V175" s="17"/>
      <c r="W175" s="17"/>
      <c r="X175" s="17"/>
      <c r="Y175" s="17"/>
      <c r="Z175" s="7"/>
      <c r="AA175" s="7"/>
    </row>
    <row r="176" spans="1:130" ht="16.149999999999999" customHeight="1" x14ac:dyDescent="0.25">
      <c r="A176" s="1285" t="s">
        <v>174</v>
      </c>
      <c r="B176" s="1286"/>
      <c r="C176" s="425">
        <f>SUM(D176+E176)</f>
        <v>17</v>
      </c>
      <c r="D176" s="324">
        <f t="shared" si="23"/>
        <v>7</v>
      </c>
      <c r="E176" s="162">
        <f t="shared" si="23"/>
        <v>10</v>
      </c>
      <c r="F176" s="326">
        <v>1</v>
      </c>
      <c r="G176" s="423">
        <v>2</v>
      </c>
      <c r="H176" s="58">
        <v>3</v>
      </c>
      <c r="I176" s="59">
        <v>1</v>
      </c>
      <c r="J176" s="326">
        <v>2</v>
      </c>
      <c r="K176" s="59">
        <v>1</v>
      </c>
      <c r="L176" s="326">
        <v>0</v>
      </c>
      <c r="M176" s="423">
        <v>2</v>
      </c>
      <c r="N176" s="58">
        <v>0</v>
      </c>
      <c r="O176" s="59">
        <v>4</v>
      </c>
      <c r="P176" s="326">
        <v>1</v>
      </c>
      <c r="Q176" s="59">
        <v>0</v>
      </c>
      <c r="R176" s="17"/>
      <c r="S176" s="17"/>
      <c r="T176" s="17"/>
      <c r="U176" s="17"/>
      <c r="V176" s="17"/>
      <c r="W176" s="17"/>
      <c r="X176" s="17"/>
      <c r="Y176" s="17"/>
      <c r="Z176" s="7"/>
      <c r="AA176" s="7"/>
    </row>
    <row r="177" spans="1:130" ht="16.149999999999999" customHeight="1" x14ac:dyDescent="0.25">
      <c r="A177" s="1621" t="s">
        <v>59</v>
      </c>
      <c r="B177" s="1622"/>
      <c r="C177" s="169">
        <f t="shared" ref="C177:K177" si="24">SUM(C174:C176)</f>
        <v>133</v>
      </c>
      <c r="D177" s="426">
        <f t="shared" si="24"/>
        <v>67</v>
      </c>
      <c r="E177" s="981">
        <f t="shared" si="24"/>
        <v>66</v>
      </c>
      <c r="F177" s="169">
        <f t="shared" si="24"/>
        <v>17</v>
      </c>
      <c r="G177" s="981">
        <f t="shared" si="24"/>
        <v>8</v>
      </c>
      <c r="H177" s="1029">
        <f t="shared" si="24"/>
        <v>20</v>
      </c>
      <c r="I177" s="171">
        <f t="shared" si="24"/>
        <v>12</v>
      </c>
      <c r="J177" s="169">
        <f t="shared" si="24"/>
        <v>8</v>
      </c>
      <c r="K177" s="981">
        <f t="shared" si="24"/>
        <v>14</v>
      </c>
      <c r="L177" s="169">
        <f t="shared" ref="L177:Q177" si="25">SUM(L174:L176)</f>
        <v>12</v>
      </c>
      <c r="M177" s="981">
        <f t="shared" si="25"/>
        <v>16</v>
      </c>
      <c r="N177" s="1029">
        <f t="shared" si="25"/>
        <v>6</v>
      </c>
      <c r="O177" s="171">
        <f t="shared" si="25"/>
        <v>13</v>
      </c>
      <c r="P177" s="169">
        <f t="shared" si="25"/>
        <v>4</v>
      </c>
      <c r="Q177" s="981">
        <f t="shared" si="25"/>
        <v>3</v>
      </c>
      <c r="R177" s="17"/>
      <c r="S177" s="17"/>
      <c r="T177" s="17"/>
      <c r="U177" s="17"/>
      <c r="V177" s="17"/>
      <c r="W177" s="17"/>
      <c r="X177" s="17"/>
      <c r="Y177" s="17"/>
      <c r="Z177" s="7"/>
      <c r="AA177" s="7"/>
    </row>
    <row r="178" spans="1:130" ht="16.149999999999999" customHeight="1" x14ac:dyDescent="0.25">
      <c r="A178" s="12" t="s">
        <v>175</v>
      </c>
      <c r="M178" s="1030"/>
      <c r="N178" s="1030"/>
      <c r="O178" s="1030"/>
      <c r="P178" s="1030"/>
    </row>
    <row r="179" spans="1:130" ht="31.15" customHeight="1" x14ac:dyDescent="0.25">
      <c r="A179" s="429" t="s">
        <v>176</v>
      </c>
      <c r="B179" s="430"/>
      <c r="C179" s="430"/>
      <c r="D179" s="430"/>
      <c r="E179" s="430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</row>
    <row r="180" spans="1:130" ht="16.149999999999999" customHeight="1" x14ac:dyDescent="0.25">
      <c r="A180" s="1656" t="s">
        <v>177</v>
      </c>
      <c r="B180" s="1655"/>
      <c r="C180" s="1289" t="s">
        <v>101</v>
      </c>
      <c r="D180" s="1290"/>
      <c r="E180" s="1291"/>
      <c r="F180" s="1295" t="s">
        <v>28</v>
      </c>
      <c r="G180" s="1296"/>
      <c r="H180" s="1296"/>
      <c r="I180" s="1296"/>
      <c r="J180" s="1296"/>
      <c r="K180" s="1296"/>
      <c r="L180" s="1296"/>
      <c r="M180" s="1296"/>
      <c r="N180" s="1296"/>
      <c r="O180" s="1296"/>
      <c r="P180" s="1296"/>
      <c r="Q180" s="1297"/>
    </row>
    <row r="181" spans="1:130" ht="16.149999999999999" customHeight="1" x14ac:dyDescent="0.25">
      <c r="A181" s="1288"/>
      <c r="B181" s="1194"/>
      <c r="C181" s="1292"/>
      <c r="D181" s="1293"/>
      <c r="E181" s="1294"/>
      <c r="F181" s="1665" t="s">
        <v>102</v>
      </c>
      <c r="G181" s="1299"/>
      <c r="H181" s="1665" t="s">
        <v>103</v>
      </c>
      <c r="I181" s="1299"/>
      <c r="J181" s="1665" t="s">
        <v>104</v>
      </c>
      <c r="K181" s="1299"/>
      <c r="L181" s="1665" t="s">
        <v>105</v>
      </c>
      <c r="M181" s="1299"/>
      <c r="N181" s="1665" t="s">
        <v>106</v>
      </c>
      <c r="O181" s="1299"/>
      <c r="P181" s="1300" t="s">
        <v>107</v>
      </c>
      <c r="Q181" s="1301"/>
    </row>
    <row r="182" spans="1:130" ht="16.149999999999999" customHeight="1" x14ac:dyDescent="0.25">
      <c r="A182" s="1268"/>
      <c r="B182" s="1195"/>
      <c r="C182" s="30" t="s">
        <v>17</v>
      </c>
      <c r="D182" s="83" t="s">
        <v>18</v>
      </c>
      <c r="E182" s="948" t="s">
        <v>19</v>
      </c>
      <c r="F182" s="947" t="s">
        <v>18</v>
      </c>
      <c r="G182" s="855" t="s">
        <v>19</v>
      </c>
      <c r="H182" s="947" t="s">
        <v>18</v>
      </c>
      <c r="I182" s="855" t="s">
        <v>19</v>
      </c>
      <c r="J182" s="947" t="s">
        <v>18</v>
      </c>
      <c r="K182" s="855" t="s">
        <v>19</v>
      </c>
      <c r="L182" s="947" t="s">
        <v>18</v>
      </c>
      <c r="M182" s="855" t="s">
        <v>19</v>
      </c>
      <c r="N182" s="947" t="s">
        <v>18</v>
      </c>
      <c r="O182" s="855" t="s">
        <v>19</v>
      </c>
      <c r="P182" s="947" t="s">
        <v>18</v>
      </c>
      <c r="Q182" s="855" t="s">
        <v>19</v>
      </c>
      <c r="R182" s="431"/>
    </row>
    <row r="183" spans="1:130" ht="16.149999999999999" customHeight="1" x14ac:dyDescent="0.25">
      <c r="A183" s="1302" t="s">
        <v>178</v>
      </c>
      <c r="B183" s="1303"/>
      <c r="C183" s="47">
        <f>SUM(D183+E183)</f>
        <v>0</v>
      </c>
      <c r="D183" s="103">
        <f t="shared" ref="D183:E185" si="26">SUM(F183+H183+J183+L183+N183+P183)</f>
        <v>0</v>
      </c>
      <c r="E183" s="181">
        <f t="shared" si="26"/>
        <v>0</v>
      </c>
      <c r="F183" s="52"/>
      <c r="G183" s="51"/>
      <c r="H183" s="52"/>
      <c r="I183" s="51"/>
      <c r="J183" s="52"/>
      <c r="K183" s="51"/>
      <c r="L183" s="52"/>
      <c r="M183" s="51"/>
      <c r="N183" s="52"/>
      <c r="O183" s="51"/>
      <c r="P183" s="52"/>
      <c r="Q183" s="51"/>
    </row>
    <row r="184" spans="1:130" ht="16.149999999999999" customHeight="1" x14ac:dyDescent="0.25">
      <c r="A184" s="1304" t="s">
        <v>179</v>
      </c>
      <c r="B184" s="1305"/>
      <c r="C184" s="110">
        <f>SUM(D184+E184)</f>
        <v>0</v>
      </c>
      <c r="D184" s="111">
        <f t="shared" si="26"/>
        <v>0</v>
      </c>
      <c r="E184" s="432">
        <f t="shared" si="26"/>
        <v>0</v>
      </c>
      <c r="F184" s="187"/>
      <c r="G184" s="105"/>
      <c r="H184" s="187"/>
      <c r="I184" s="105"/>
      <c r="J184" s="187"/>
      <c r="K184" s="105"/>
      <c r="L184" s="187"/>
      <c r="M184" s="105"/>
      <c r="N184" s="187"/>
      <c r="O184" s="105"/>
      <c r="P184" s="187"/>
      <c r="Q184" s="105"/>
    </row>
    <row r="185" spans="1:130" ht="16.149999999999999" customHeight="1" x14ac:dyDescent="0.25">
      <c r="A185" s="1285" t="s">
        <v>180</v>
      </c>
      <c r="B185" s="1286"/>
      <c r="C185" s="54">
        <f>SUM(D185+E185)</f>
        <v>0</v>
      </c>
      <c r="D185" s="114">
        <f t="shared" si="26"/>
        <v>0</v>
      </c>
      <c r="E185" s="201">
        <f t="shared" si="26"/>
        <v>0</v>
      </c>
      <c r="F185" s="262">
        <f t="shared" ref="F185:Q185" si="27">SUM(F183:F184)</f>
        <v>0</v>
      </c>
      <c r="G185" s="325">
        <f t="shared" si="27"/>
        <v>0</v>
      </c>
      <c r="H185" s="262">
        <f t="shared" si="27"/>
        <v>0</v>
      </c>
      <c r="I185" s="325">
        <f t="shared" si="27"/>
        <v>0</v>
      </c>
      <c r="J185" s="262">
        <f t="shared" si="27"/>
        <v>0</v>
      </c>
      <c r="K185" s="325">
        <f t="shared" si="27"/>
        <v>0</v>
      </c>
      <c r="L185" s="262">
        <f t="shared" si="27"/>
        <v>0</v>
      </c>
      <c r="M185" s="325">
        <f t="shared" si="27"/>
        <v>0</v>
      </c>
      <c r="N185" s="262">
        <f t="shared" si="27"/>
        <v>0</v>
      </c>
      <c r="O185" s="325">
        <f t="shared" si="27"/>
        <v>0</v>
      </c>
      <c r="P185" s="262">
        <f t="shared" si="27"/>
        <v>0</v>
      </c>
      <c r="Q185" s="325">
        <f t="shared" si="27"/>
        <v>0</v>
      </c>
    </row>
    <row r="186" spans="1:130" ht="31.15" customHeight="1" x14ac:dyDescent="0.25">
      <c r="A186" s="429" t="s">
        <v>181</v>
      </c>
      <c r="B186" s="429"/>
      <c r="C186" s="429"/>
      <c r="D186" s="429"/>
      <c r="E186" s="429"/>
      <c r="F186" s="429"/>
      <c r="G186" s="429"/>
      <c r="H186" s="429"/>
      <c r="I186" s="17"/>
      <c r="J186" s="17"/>
      <c r="K186" s="17"/>
      <c r="L186" s="17"/>
      <c r="M186" s="17"/>
      <c r="N186" s="17"/>
      <c r="O186" s="17"/>
      <c r="P186" s="17"/>
      <c r="Q186" s="1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149999999999999" customHeight="1" x14ac:dyDescent="0.25">
      <c r="A187" s="1666" t="s">
        <v>182</v>
      </c>
      <c r="B187" s="1667"/>
      <c r="C187" s="1668" t="s">
        <v>59</v>
      </c>
      <c r="D187" s="1669"/>
      <c r="E187" s="1670"/>
      <c r="F187" s="1671" t="s">
        <v>28</v>
      </c>
      <c r="G187" s="1672"/>
      <c r="H187" s="1672"/>
      <c r="I187" s="1672"/>
      <c r="J187" s="1672"/>
      <c r="K187" s="1672"/>
      <c r="L187" s="1672"/>
      <c r="M187" s="1672"/>
      <c r="N187" s="1672"/>
      <c r="O187" s="1672"/>
      <c r="P187" s="1672"/>
      <c r="Q187" s="1672"/>
      <c r="R187" s="1672"/>
      <c r="S187" s="1673"/>
    </row>
    <row r="188" spans="1:130" ht="16.149999999999999" customHeight="1" x14ac:dyDescent="0.25">
      <c r="A188" s="1308"/>
      <c r="B188" s="1309"/>
      <c r="C188" s="1315"/>
      <c r="D188" s="1316"/>
      <c r="E188" s="1317"/>
      <c r="F188" s="1629" t="s">
        <v>183</v>
      </c>
      <c r="G188" s="1632"/>
      <c r="H188" s="1310" t="s">
        <v>184</v>
      </c>
      <c r="I188" s="1311"/>
      <c r="J188" s="1310" t="s">
        <v>185</v>
      </c>
      <c r="K188" s="1311"/>
      <c r="L188" s="1310" t="s">
        <v>186</v>
      </c>
      <c r="M188" s="1311"/>
      <c r="N188" s="1310" t="s">
        <v>187</v>
      </c>
      <c r="O188" s="1311"/>
      <c r="P188" s="1310" t="s">
        <v>188</v>
      </c>
      <c r="Q188" s="1311"/>
      <c r="R188" s="1310" t="s">
        <v>189</v>
      </c>
      <c r="S188" s="1311"/>
    </row>
    <row r="189" spans="1:130" ht="16.149999999999999" customHeight="1" x14ac:dyDescent="0.25">
      <c r="A189" s="1310"/>
      <c r="B189" s="1311"/>
      <c r="C189" s="1032" t="s">
        <v>190</v>
      </c>
      <c r="D189" s="1033" t="s">
        <v>18</v>
      </c>
      <c r="E189" s="1034" t="s">
        <v>19</v>
      </c>
      <c r="F189" s="436" t="s">
        <v>18</v>
      </c>
      <c r="G189" s="437" t="s">
        <v>19</v>
      </c>
      <c r="H189" s="436" t="s">
        <v>18</v>
      </c>
      <c r="I189" s="437" t="s">
        <v>19</v>
      </c>
      <c r="J189" s="436" t="s">
        <v>18</v>
      </c>
      <c r="K189" s="437" t="s">
        <v>19</v>
      </c>
      <c r="L189" s="436" t="s">
        <v>18</v>
      </c>
      <c r="M189" s="437" t="s">
        <v>19</v>
      </c>
      <c r="N189" s="436" t="s">
        <v>18</v>
      </c>
      <c r="O189" s="437" t="s">
        <v>19</v>
      </c>
      <c r="P189" s="436" t="s">
        <v>18</v>
      </c>
      <c r="Q189" s="437" t="s">
        <v>19</v>
      </c>
      <c r="R189" s="436" t="s">
        <v>18</v>
      </c>
      <c r="S189" s="437" t="s">
        <v>19</v>
      </c>
    </row>
    <row r="190" spans="1:130" ht="16.149999999999999" customHeight="1" x14ac:dyDescent="0.25">
      <c r="A190" s="1674" t="s">
        <v>191</v>
      </c>
      <c r="B190" s="438" t="s">
        <v>114</v>
      </c>
      <c r="C190" s="439">
        <f>SUM(D190+E190)</f>
        <v>0</v>
      </c>
      <c r="D190" s="440">
        <f>SUM(F190+H190+J190+L190+N190+P190+R190)</f>
        <v>0</v>
      </c>
      <c r="E190" s="441">
        <f>SUM(G190+I190+K190+M190+O190+Q190+S190)</f>
        <v>0</v>
      </c>
      <c r="F190" s="442"/>
      <c r="G190" s="443"/>
      <c r="H190" s="442"/>
      <c r="I190" s="443"/>
      <c r="J190" s="442"/>
      <c r="K190" s="443"/>
      <c r="L190" s="442"/>
      <c r="M190" s="443"/>
      <c r="N190" s="442"/>
      <c r="O190" s="443"/>
      <c r="P190" s="442"/>
      <c r="Q190" s="444"/>
      <c r="R190" s="442"/>
      <c r="S190" s="444"/>
    </row>
    <row r="191" spans="1:130" ht="16.149999999999999" customHeight="1" x14ac:dyDescent="0.25">
      <c r="A191" s="1322"/>
      <c r="B191" s="445" t="s">
        <v>192</v>
      </c>
      <c r="C191" s="446">
        <f>SUM(D191+E191)</f>
        <v>0</v>
      </c>
      <c r="D191" s="447">
        <f>SUM(F191+H191+J191+L191+N191+P191+R191)</f>
        <v>0</v>
      </c>
      <c r="E191" s="448">
        <f>SUM(G191+I191+K191+M191+O191+Q191+S191)</f>
        <v>0</v>
      </c>
      <c r="F191" s="449"/>
      <c r="G191" s="450"/>
      <c r="H191" s="449"/>
      <c r="I191" s="450"/>
      <c r="J191" s="449"/>
      <c r="K191" s="450"/>
      <c r="L191" s="449"/>
      <c r="M191" s="450"/>
      <c r="N191" s="449"/>
      <c r="O191" s="450"/>
      <c r="P191" s="449"/>
      <c r="Q191" s="451"/>
      <c r="R191" s="449"/>
      <c r="S191" s="451"/>
    </row>
    <row r="192" spans="1:130" ht="16.149999999999999" customHeight="1" x14ac:dyDescent="0.25">
      <c r="A192" s="1323" t="s">
        <v>193</v>
      </c>
      <c r="B192" s="1324"/>
      <c r="C192" s="452">
        <f>SUM(C190+C191)</f>
        <v>0</v>
      </c>
      <c r="D192" s="453">
        <f>SUM(D190+D191)</f>
        <v>0</v>
      </c>
      <c r="E192" s="1035">
        <f>SUM(E190+E191)</f>
        <v>0</v>
      </c>
      <c r="F192" s="452">
        <f>SUM(F190+F191)</f>
        <v>0</v>
      </c>
      <c r="G192" s="455">
        <f t="shared" ref="G192:Q192" si="28">SUM(G190+G191)</f>
        <v>0</v>
      </c>
      <c r="H192" s="452">
        <f t="shared" si="28"/>
        <v>0</v>
      </c>
      <c r="I192" s="455">
        <f t="shared" si="28"/>
        <v>0</v>
      </c>
      <c r="J192" s="452">
        <f t="shared" si="28"/>
        <v>0</v>
      </c>
      <c r="K192" s="455">
        <f t="shared" si="28"/>
        <v>0</v>
      </c>
      <c r="L192" s="452">
        <f t="shared" si="28"/>
        <v>0</v>
      </c>
      <c r="M192" s="455">
        <f t="shared" si="28"/>
        <v>0</v>
      </c>
      <c r="N192" s="452">
        <f t="shared" si="28"/>
        <v>0</v>
      </c>
      <c r="O192" s="455">
        <f t="shared" si="28"/>
        <v>0</v>
      </c>
      <c r="P192" s="452">
        <f t="shared" si="28"/>
        <v>0</v>
      </c>
      <c r="Q192" s="455">
        <f t="shared" si="28"/>
        <v>0</v>
      </c>
      <c r="R192" s="452">
        <f>SUM(R190+R191)</f>
        <v>0</v>
      </c>
      <c r="S192" s="455">
        <f>SUM(S190+S191)</f>
        <v>0</v>
      </c>
    </row>
    <row r="193" spans="1:130" ht="24" customHeight="1" x14ac:dyDescent="0.25">
      <c r="A193" s="429" t="s">
        <v>194</v>
      </c>
      <c r="B193" s="429"/>
      <c r="C193" s="429"/>
      <c r="D193" s="429"/>
      <c r="E193" s="429"/>
      <c r="F193" s="429"/>
      <c r="I193" s="369"/>
      <c r="J193" s="369"/>
      <c r="K193" s="369"/>
      <c r="L193" s="369"/>
      <c r="M193" s="369"/>
      <c r="N193" s="369"/>
      <c r="O193" s="369"/>
      <c r="P193" s="369"/>
      <c r="Q193" s="369"/>
    </row>
    <row r="194" spans="1:130" x14ac:dyDescent="0.25">
      <c r="A194" s="1675" t="s">
        <v>195</v>
      </c>
      <c r="B194" s="1676"/>
      <c r="C194" s="1677" t="s">
        <v>59</v>
      </c>
      <c r="D194" s="1678"/>
      <c r="E194" s="1679"/>
      <c r="F194" s="1680" t="s">
        <v>28</v>
      </c>
      <c r="G194" s="1681"/>
      <c r="H194" s="1681"/>
      <c r="I194" s="1681"/>
      <c r="J194" s="1681"/>
      <c r="K194" s="1681"/>
      <c r="L194" s="1681"/>
      <c r="M194" s="1681"/>
      <c r="N194" s="1681"/>
      <c r="O194" s="1682"/>
      <c r="P194" s="1675" t="s">
        <v>196</v>
      </c>
      <c r="Q194" s="1676"/>
      <c r="R194" s="1683" t="s">
        <v>197</v>
      </c>
      <c r="S194" s="1676"/>
      <c r="T194" s="1680" t="s">
        <v>198</v>
      </c>
      <c r="U194" s="1681"/>
      <c r="V194" s="1681"/>
      <c r="W194" s="1682"/>
    </row>
    <row r="195" spans="1:130" ht="15.75" customHeight="1" x14ac:dyDescent="0.25">
      <c r="A195" s="1327"/>
      <c r="B195" s="1328"/>
      <c r="C195" s="1334"/>
      <c r="D195" s="1335"/>
      <c r="E195" s="1336"/>
      <c r="F195" s="1350" t="s">
        <v>30</v>
      </c>
      <c r="G195" s="1350"/>
      <c r="H195" s="1350" t="s">
        <v>31</v>
      </c>
      <c r="I195" s="1350"/>
      <c r="J195" s="1350" t="s">
        <v>119</v>
      </c>
      <c r="K195" s="1350"/>
      <c r="L195" s="1350" t="s">
        <v>199</v>
      </c>
      <c r="M195" s="1350"/>
      <c r="N195" s="1350" t="s">
        <v>200</v>
      </c>
      <c r="O195" s="1350"/>
      <c r="P195" s="1329"/>
      <c r="Q195" s="1330"/>
      <c r="R195" s="1341"/>
      <c r="S195" s="1330"/>
      <c r="T195" s="1686" t="s">
        <v>201</v>
      </c>
      <c r="U195" s="1687" t="s">
        <v>202</v>
      </c>
      <c r="V195" s="1686" t="s">
        <v>203</v>
      </c>
      <c r="W195" s="1686" t="s">
        <v>204</v>
      </c>
    </row>
    <row r="196" spans="1:130" s="462" customFormat="1" ht="30.75" customHeight="1" x14ac:dyDescent="0.25">
      <c r="A196" s="1329"/>
      <c r="B196" s="1330"/>
      <c r="C196" s="1036" t="s">
        <v>190</v>
      </c>
      <c r="D196" s="1037" t="s">
        <v>18</v>
      </c>
      <c r="E196" s="1038" t="s">
        <v>19</v>
      </c>
      <c r="F196" s="459" t="s">
        <v>18</v>
      </c>
      <c r="G196" s="460" t="s">
        <v>19</v>
      </c>
      <c r="H196" s="459" t="s">
        <v>18</v>
      </c>
      <c r="I196" s="460" t="s">
        <v>19</v>
      </c>
      <c r="J196" s="459" t="s">
        <v>18</v>
      </c>
      <c r="K196" s="460" t="s">
        <v>19</v>
      </c>
      <c r="L196" s="459" t="s">
        <v>18</v>
      </c>
      <c r="M196" s="460" t="s">
        <v>19</v>
      </c>
      <c r="N196" s="459" t="s">
        <v>18</v>
      </c>
      <c r="O196" s="460" t="s">
        <v>19</v>
      </c>
      <c r="P196" s="459" t="s">
        <v>18</v>
      </c>
      <c r="Q196" s="460" t="s">
        <v>19</v>
      </c>
      <c r="R196" s="1039" t="s">
        <v>18</v>
      </c>
      <c r="S196" s="460" t="s">
        <v>19</v>
      </c>
      <c r="T196" s="1352"/>
      <c r="U196" s="1354"/>
      <c r="V196" s="1352"/>
      <c r="W196" s="135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</row>
    <row r="197" spans="1:130" ht="21.75" customHeight="1" x14ac:dyDescent="0.25">
      <c r="A197" s="1684" t="s">
        <v>205</v>
      </c>
      <c r="B197" s="1685"/>
      <c r="C197" s="463">
        <f>SUM(D197+E197)</f>
        <v>0</v>
      </c>
      <c r="D197" s="464">
        <f>SUM(F197+H197+J197+L197+N197)</f>
        <v>0</v>
      </c>
      <c r="E197" s="1040">
        <f>SUM(G197+I197+K197+M197+O197)</f>
        <v>0</v>
      </c>
      <c r="F197" s="466"/>
      <c r="G197" s="1041"/>
      <c r="H197" s="466"/>
      <c r="I197" s="1041"/>
      <c r="J197" s="466"/>
      <c r="K197" s="1041"/>
      <c r="L197" s="466"/>
      <c r="M197" s="1041"/>
      <c r="N197" s="466"/>
      <c r="O197" s="1041"/>
      <c r="P197" s="466"/>
      <c r="Q197" s="1042"/>
      <c r="R197" s="1041"/>
      <c r="S197" s="1042"/>
      <c r="T197" s="469"/>
      <c r="U197" s="1042"/>
      <c r="V197" s="469"/>
      <c r="W197" s="469"/>
      <c r="X197" s="93"/>
      <c r="CG197" s="10">
        <v>0</v>
      </c>
      <c r="CH197" s="10">
        <v>0</v>
      </c>
      <c r="CI197" s="10">
        <v>0</v>
      </c>
      <c r="CJ197" s="10">
        <v>0</v>
      </c>
      <c r="CK197" s="10">
        <v>0</v>
      </c>
    </row>
    <row r="198" spans="1:130" ht="28.5" customHeight="1" x14ac:dyDescent="0.25">
      <c r="A198" s="429" t="s">
        <v>206</v>
      </c>
      <c r="B198" s="429"/>
      <c r="C198" s="429"/>
    </row>
    <row r="199" spans="1:130" x14ac:dyDescent="0.25">
      <c r="A199" s="1675" t="s">
        <v>195</v>
      </c>
      <c r="B199" s="1676"/>
      <c r="C199" s="1657" t="s">
        <v>32</v>
      </c>
      <c r="D199" s="1659"/>
    </row>
    <row r="200" spans="1:130" ht="23.25" customHeight="1" x14ac:dyDescent="0.25">
      <c r="A200" s="1329"/>
      <c r="B200" s="1330"/>
      <c r="C200" s="459" t="s">
        <v>18</v>
      </c>
      <c r="D200" s="460" t="s">
        <v>19</v>
      </c>
    </row>
    <row r="201" spans="1:130" ht="22.5" customHeight="1" x14ac:dyDescent="0.25">
      <c r="A201" s="1346" t="s">
        <v>207</v>
      </c>
      <c r="B201" s="1347"/>
      <c r="C201" s="470"/>
      <c r="D201" s="471"/>
    </row>
    <row r="202" spans="1:130" ht="24" customHeight="1" x14ac:dyDescent="0.25">
      <c r="A202" s="1348" t="s">
        <v>208</v>
      </c>
      <c r="B202" s="1349"/>
      <c r="C202" s="472"/>
      <c r="D202" s="473"/>
    </row>
    <row r="203" spans="1:130" ht="27.75" customHeight="1" x14ac:dyDescent="0.25">
      <c r="A203" s="1348" t="s">
        <v>209</v>
      </c>
      <c r="B203" s="1349"/>
      <c r="C203" s="472"/>
      <c r="D203" s="473"/>
    </row>
    <row r="204" spans="1:130" ht="27.75" customHeight="1" x14ac:dyDescent="0.25">
      <c r="A204" s="1342" t="s">
        <v>210</v>
      </c>
      <c r="B204" s="1343"/>
      <c r="C204" s="474"/>
      <c r="D204" s="475"/>
    </row>
    <row r="250" spans="1:130" s="476" customFormat="1" hidden="1" x14ac:dyDescent="0.25">
      <c r="A250" s="476">
        <f>SUM(F12:Y14,F20:R38,F43:Q46,F52:I54,F59:O63,C69:C72,C75:E75,C78:E81,F86:I90,F96:Q103,F108:AA137,F139:AA148,F154:AM159,F164:O169,F174:Q176,F183:Q184,F190:S191,F197:W197,C201:D204)</f>
        <v>133</v>
      </c>
      <c r="B250" s="476">
        <f>SUM(DF13:DY13,CG20:CN204)</f>
        <v>0</v>
      </c>
      <c r="BA250" s="477"/>
      <c r="BB250" s="477"/>
      <c r="BC250" s="477"/>
      <c r="BD250" s="477"/>
      <c r="BE250" s="477"/>
      <c r="BF250" s="477"/>
      <c r="BG250" s="477"/>
      <c r="BH250" s="477"/>
      <c r="BI250" s="477"/>
      <c r="BJ250" s="477"/>
      <c r="BK250" s="477"/>
      <c r="BL250" s="477"/>
      <c r="BM250" s="477"/>
      <c r="BN250" s="477"/>
      <c r="BO250" s="477"/>
      <c r="BP250" s="477"/>
      <c r="BQ250" s="477"/>
      <c r="BR250" s="477"/>
      <c r="BS250" s="477"/>
      <c r="BT250" s="477"/>
      <c r="BU250" s="477"/>
      <c r="BV250" s="477"/>
      <c r="BW250" s="477"/>
      <c r="BX250" s="477"/>
      <c r="BY250" s="477"/>
      <c r="BZ250" s="477"/>
      <c r="CA250" s="477"/>
      <c r="CB250" s="477"/>
      <c r="CC250" s="477"/>
      <c r="CD250" s="477"/>
      <c r="CE250" s="477"/>
      <c r="CF250" s="477"/>
      <c r="CG250" s="477"/>
      <c r="CH250" s="477"/>
      <c r="CI250" s="477"/>
      <c r="CJ250" s="477"/>
      <c r="CK250" s="477"/>
      <c r="CL250" s="477"/>
      <c r="CM250" s="477"/>
      <c r="CN250" s="477"/>
      <c r="CO250" s="477"/>
      <c r="CP250" s="477"/>
      <c r="CQ250" s="477"/>
      <c r="CR250" s="477"/>
      <c r="CS250" s="477"/>
      <c r="CT250" s="477"/>
      <c r="CU250" s="477"/>
      <c r="CV250" s="477"/>
      <c r="CW250" s="477"/>
      <c r="CX250" s="477"/>
      <c r="CY250" s="477"/>
      <c r="CZ250" s="477"/>
      <c r="DA250" s="477"/>
      <c r="DB250" s="477"/>
      <c r="DC250" s="477"/>
      <c r="DD250" s="477"/>
      <c r="DE250" s="477"/>
      <c r="DF250" s="477"/>
      <c r="DG250" s="477"/>
      <c r="DH250" s="477"/>
      <c r="DI250" s="477"/>
      <c r="DJ250" s="477"/>
      <c r="DK250" s="477"/>
      <c r="DL250" s="477"/>
      <c r="DM250" s="477"/>
      <c r="DN250" s="477"/>
      <c r="DO250" s="477"/>
      <c r="DP250" s="477"/>
      <c r="DQ250" s="477"/>
      <c r="DR250" s="477"/>
      <c r="DS250" s="477"/>
      <c r="DT250" s="477"/>
      <c r="DU250" s="477"/>
      <c r="DV250" s="477"/>
      <c r="DW250" s="477"/>
      <c r="DX250" s="477"/>
      <c r="DY250" s="477"/>
      <c r="DZ250" s="477"/>
    </row>
  </sheetData>
  <mergeCells count="224">
    <mergeCell ref="T194:W194"/>
    <mergeCell ref="F195:G195"/>
    <mergeCell ref="H195:I195"/>
    <mergeCell ref="J195:K195"/>
    <mergeCell ref="L195:M195"/>
    <mergeCell ref="N195:O195"/>
    <mergeCell ref="T195:T196"/>
    <mergeCell ref="U195:U196"/>
    <mergeCell ref="V195:V196"/>
    <mergeCell ref="W195:W196"/>
    <mergeCell ref="A190:A191"/>
    <mergeCell ref="A192:B192"/>
    <mergeCell ref="A194:B196"/>
    <mergeCell ref="C194:E195"/>
    <mergeCell ref="F194:O194"/>
    <mergeCell ref="P194:Q195"/>
    <mergeCell ref="R194:S195"/>
    <mergeCell ref="A204:B204"/>
    <mergeCell ref="A197:B197"/>
    <mergeCell ref="A199:B200"/>
    <mergeCell ref="C199:D199"/>
    <mergeCell ref="A201:B201"/>
    <mergeCell ref="A202:B202"/>
    <mergeCell ref="A203:B203"/>
    <mergeCell ref="A183:B183"/>
    <mergeCell ref="A184:B184"/>
    <mergeCell ref="A185:B185"/>
    <mergeCell ref="A187:B189"/>
    <mergeCell ref="C187:E188"/>
    <mergeCell ref="F187:S187"/>
    <mergeCell ref="F188:G188"/>
    <mergeCell ref="H188:I188"/>
    <mergeCell ref="J188:K188"/>
    <mergeCell ref="L188:M188"/>
    <mergeCell ref="N188:O188"/>
    <mergeCell ref="P188:Q188"/>
    <mergeCell ref="R188:S188"/>
    <mergeCell ref="A180:B182"/>
    <mergeCell ref="C180:E181"/>
    <mergeCell ref="F180:Q180"/>
    <mergeCell ref="F181:G181"/>
    <mergeCell ref="H181:I181"/>
    <mergeCell ref="J181:K181"/>
    <mergeCell ref="L181:M181"/>
    <mergeCell ref="N181:O181"/>
    <mergeCell ref="P181:Q181"/>
    <mergeCell ref="N172:O172"/>
    <mergeCell ref="P172:Q172"/>
    <mergeCell ref="A174:B174"/>
    <mergeCell ref="A175:B175"/>
    <mergeCell ref="A176:B176"/>
    <mergeCell ref="A177:B177"/>
    <mergeCell ref="A164:A166"/>
    <mergeCell ref="A167:A169"/>
    <mergeCell ref="A170:O170"/>
    <mergeCell ref="A171:B173"/>
    <mergeCell ref="C171:E172"/>
    <mergeCell ref="F171:Q171"/>
    <mergeCell ref="F172:G172"/>
    <mergeCell ref="H172:I172"/>
    <mergeCell ref="J172:K172"/>
    <mergeCell ref="L172:M172"/>
    <mergeCell ref="A154:A156"/>
    <mergeCell ref="R152:S152"/>
    <mergeCell ref="T152:U152"/>
    <mergeCell ref="V152:W152"/>
    <mergeCell ref="X152:Y152"/>
    <mergeCell ref="Z152:AA152"/>
    <mergeCell ref="AB152:AC152"/>
    <mergeCell ref="A157:A159"/>
    <mergeCell ref="A161:A163"/>
    <mergeCell ref="B161:B163"/>
    <mergeCell ref="C161:E162"/>
    <mergeCell ref="F161:O161"/>
    <mergeCell ref="F162:G162"/>
    <mergeCell ref="H162:I162"/>
    <mergeCell ref="J162:K162"/>
    <mergeCell ref="L162:M162"/>
    <mergeCell ref="N162:O162"/>
    <mergeCell ref="A149:B149"/>
    <mergeCell ref="A151:B153"/>
    <mergeCell ref="C151:E152"/>
    <mergeCell ref="F151:AM151"/>
    <mergeCell ref="F152:G152"/>
    <mergeCell ref="H152:I152"/>
    <mergeCell ref="J152:K152"/>
    <mergeCell ref="L152:M152"/>
    <mergeCell ref="N152:O152"/>
    <mergeCell ref="P152:Q152"/>
    <mergeCell ref="AD152:AE152"/>
    <mergeCell ref="AF152:AG152"/>
    <mergeCell ref="AH152:AI152"/>
    <mergeCell ref="AJ152:AK152"/>
    <mergeCell ref="AL152:AM152"/>
    <mergeCell ref="A123:A127"/>
    <mergeCell ref="A128:A132"/>
    <mergeCell ref="A133:A137"/>
    <mergeCell ref="A138:B138"/>
    <mergeCell ref="A139:A143"/>
    <mergeCell ref="A144:A148"/>
    <mergeCell ref="V106:W106"/>
    <mergeCell ref="X106:Y106"/>
    <mergeCell ref="Z106:AA106"/>
    <mergeCell ref="A108:A112"/>
    <mergeCell ref="A113:A117"/>
    <mergeCell ref="A118:A122"/>
    <mergeCell ref="C105:E106"/>
    <mergeCell ref="F105:AA105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A98:B98"/>
    <mergeCell ref="A99:B99"/>
    <mergeCell ref="A100:B100"/>
    <mergeCell ref="A101:A103"/>
    <mergeCell ref="A105:A107"/>
    <mergeCell ref="B105:B107"/>
    <mergeCell ref="J94:K94"/>
    <mergeCell ref="L94:M94"/>
    <mergeCell ref="N94:O94"/>
    <mergeCell ref="P94:Q94"/>
    <mergeCell ref="A96:B96"/>
    <mergeCell ref="A97:B97"/>
    <mergeCell ref="A88:B88"/>
    <mergeCell ref="A89:B89"/>
    <mergeCell ref="A90:B90"/>
    <mergeCell ref="A91:P91"/>
    <mergeCell ref="A92:Q92"/>
    <mergeCell ref="A93:B95"/>
    <mergeCell ref="C93:E94"/>
    <mergeCell ref="F93:Q93"/>
    <mergeCell ref="F94:G94"/>
    <mergeCell ref="H94:I94"/>
    <mergeCell ref="C83:E83"/>
    <mergeCell ref="F83:G83"/>
    <mergeCell ref="H83:I83"/>
    <mergeCell ref="A85:B85"/>
    <mergeCell ref="A86:B86"/>
    <mergeCell ref="A87:B87"/>
    <mergeCell ref="A74:B74"/>
    <mergeCell ref="A75:B75"/>
    <mergeCell ref="A77:B77"/>
    <mergeCell ref="A78:A79"/>
    <mergeCell ref="A80:A81"/>
    <mergeCell ref="A83:B84"/>
    <mergeCell ref="C66:C67"/>
    <mergeCell ref="A68:B68"/>
    <mergeCell ref="A69:B69"/>
    <mergeCell ref="A70:B70"/>
    <mergeCell ref="A71:B71"/>
    <mergeCell ref="A72:B72"/>
    <mergeCell ref="A59:B59"/>
    <mergeCell ref="A60:B60"/>
    <mergeCell ref="A61:B61"/>
    <mergeCell ref="A62:B62"/>
    <mergeCell ref="A63:B63"/>
    <mergeCell ref="A66:B67"/>
    <mergeCell ref="A54:B54"/>
    <mergeCell ref="A56:B58"/>
    <mergeCell ref="C56:E57"/>
    <mergeCell ref="F56:O56"/>
    <mergeCell ref="F57:G57"/>
    <mergeCell ref="H57:I57"/>
    <mergeCell ref="J57:K57"/>
    <mergeCell ref="L57:M57"/>
    <mergeCell ref="N57:O57"/>
    <mergeCell ref="F48:I48"/>
    <mergeCell ref="F49:G49"/>
    <mergeCell ref="H49:I49"/>
    <mergeCell ref="A51:B51"/>
    <mergeCell ref="A52:B52"/>
    <mergeCell ref="A53:B53"/>
    <mergeCell ref="A43:B43"/>
    <mergeCell ref="A44:B44"/>
    <mergeCell ref="A45:B45"/>
    <mergeCell ref="A46:B46"/>
    <mergeCell ref="A48:B50"/>
    <mergeCell ref="C48:E49"/>
    <mergeCell ref="A40:B42"/>
    <mergeCell ref="C40:E41"/>
    <mergeCell ref="F40:Q40"/>
    <mergeCell ref="F41:G41"/>
    <mergeCell ref="H41:I41"/>
    <mergeCell ref="J41:K41"/>
    <mergeCell ref="L41:M41"/>
    <mergeCell ref="N41:O41"/>
    <mergeCell ref="P41:Q41"/>
    <mergeCell ref="A20:B20"/>
    <mergeCell ref="A21:A24"/>
    <mergeCell ref="A25:A33"/>
    <mergeCell ref="A34:A35"/>
    <mergeCell ref="A36:A38"/>
    <mergeCell ref="A17:A19"/>
    <mergeCell ref="B17:B19"/>
    <mergeCell ref="C17:E18"/>
    <mergeCell ref="F17:Q17"/>
    <mergeCell ref="R17:R19"/>
    <mergeCell ref="F18:G18"/>
    <mergeCell ref="H18:I18"/>
    <mergeCell ref="J18:K18"/>
    <mergeCell ref="L18:M18"/>
    <mergeCell ref="N18:O18"/>
    <mergeCell ref="R10:S10"/>
    <mergeCell ref="T10:U10"/>
    <mergeCell ref="V10:W10"/>
    <mergeCell ref="P18:Q18"/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</mergeCells>
  <dataValidations count="1">
    <dataValidation type="whole" operator="greaterThanOrEqual" allowBlank="1" showInputMessage="1" showErrorMessage="1" error="Valor no Permitido" sqref="F12:Y14 F20:R38 F43:Q46 F52:I54 F59:O63 C69:C72 C75:E75 C78:E81 F86:I90 F96:Q103 F108:AA137 F139:AA148 F154:AM159 F164:O169 F174:Q176 F183:Q184 F190:S191 F197:W197 C201:D204" xr:uid="{A2039AE9-DC97-4E4F-A10C-7392FD997004}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52AF4-EB5C-48C9-BE01-5E89E380D7C1}">
  <dimension ref="A1:DZ250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3.28515625" style="12" customWidth="1"/>
    <col min="2" max="2" width="30.7109375" style="12" customWidth="1"/>
    <col min="3" max="3" width="18.85546875" style="12" customWidth="1"/>
    <col min="4" max="4" width="17.28515625" style="12" customWidth="1"/>
    <col min="5" max="5" width="18.42578125" style="12" customWidth="1"/>
    <col min="6" max="6" width="16.140625" style="12" customWidth="1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/>
    <col min="76" max="78" width="16" style="9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6384" width="11.42578125" style="12"/>
  </cols>
  <sheetData>
    <row r="1" spans="1:130" s="2" customFormat="1" ht="16.149999999999999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149999999999999" customHeight="1" x14ac:dyDescent="0.15">
      <c r="A2" s="1" t="str">
        <f>CONCATENATE("COMUNA: ",[8]NOMBRE!B2," - ","( ",[8]NOMBRE!C2,[8]NOMBRE!D2,[8]NOMBRE!E2,[8]NOMBRE!F2,[8]NOMBRE!G2,"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149999999999999" customHeight="1" x14ac:dyDescent="0.1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149999999999999" customHeight="1" x14ac:dyDescent="0.15">
      <c r="A4" s="1" t="str">
        <f>CONCATENATE("MES: ",[8]NOMBRE!B6," - ","( ",[8]NOMBRE!C6,[8]NOMBRE!D6," )")</f>
        <v>MES: JULIO - ( 07 )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149999999999999" customHeight="1" x14ac:dyDescent="0.15">
      <c r="A5" s="1" t="str">
        <f>CONCATENATE("AÑO: ",[8]NOMBRE!B7)</f>
        <v>AÑO: 2019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1186" t="s">
        <v>1</v>
      </c>
      <c r="B6" s="1186"/>
      <c r="C6" s="1186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  <c r="T6" s="1186"/>
      <c r="U6" s="1186"/>
      <c r="V6" s="1186"/>
      <c r="W6" s="1186"/>
      <c r="X6" s="1186"/>
      <c r="Y6" s="1187"/>
      <c r="Z6" s="7"/>
      <c r="AA6" s="7"/>
    </row>
    <row r="7" spans="1:130" ht="31.1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17"/>
      <c r="S7" s="17"/>
      <c r="T7" s="17"/>
      <c r="U7" s="17"/>
      <c r="V7" s="17"/>
      <c r="W7" s="17"/>
      <c r="X7" s="17"/>
      <c r="Y7" s="1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15" customHeight="1" x14ac:dyDescent="0.25">
      <c r="A8" s="18" t="s">
        <v>3</v>
      </c>
      <c r="B8" s="19"/>
      <c r="C8" s="19"/>
      <c r="D8" s="19"/>
      <c r="E8" s="19"/>
      <c r="F8" s="20"/>
      <c r="G8" s="21"/>
      <c r="H8" s="22"/>
      <c r="I8" s="23"/>
      <c r="J8" s="21"/>
      <c r="K8" s="743"/>
      <c r="L8" s="21"/>
      <c r="M8" s="22"/>
      <c r="N8" s="23"/>
      <c r="O8" s="23"/>
      <c r="P8" s="25"/>
      <c r="Q8" s="21"/>
      <c r="R8" s="22"/>
      <c r="S8" s="22"/>
      <c r="T8" s="22"/>
      <c r="U8" s="22"/>
      <c r="V8" s="22"/>
      <c r="W8" s="22"/>
      <c r="X8" s="22"/>
      <c r="Y8" s="23"/>
      <c r="Z8" s="26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149999999999999" customHeight="1" x14ac:dyDescent="0.25">
      <c r="A9" s="1183" t="s">
        <v>4</v>
      </c>
      <c r="B9" s="1183"/>
      <c r="C9" s="1644" t="s">
        <v>5</v>
      </c>
      <c r="D9" s="1646"/>
      <c r="E9" s="1645"/>
      <c r="F9" s="1621" t="s">
        <v>6</v>
      </c>
      <c r="G9" s="1641"/>
      <c r="H9" s="1641"/>
      <c r="I9" s="1641"/>
      <c r="J9" s="1641"/>
      <c r="K9" s="1641"/>
      <c r="L9" s="1641"/>
      <c r="M9" s="1641"/>
      <c r="N9" s="1641"/>
      <c r="O9" s="1641"/>
      <c r="P9" s="1641"/>
      <c r="Q9" s="1641"/>
      <c r="R9" s="1641"/>
      <c r="S9" s="1641"/>
      <c r="T9" s="1641"/>
      <c r="U9" s="1641"/>
      <c r="V9" s="1641"/>
      <c r="W9" s="1641"/>
      <c r="X9" s="1641"/>
      <c r="Y9" s="1622"/>
      <c r="Z9" s="945"/>
      <c r="AA9" s="991"/>
    </row>
    <row r="10" spans="1:130" ht="16.149999999999999" customHeight="1" x14ac:dyDescent="0.25">
      <c r="A10" s="1183"/>
      <c r="B10" s="1183"/>
      <c r="C10" s="1190"/>
      <c r="D10" s="1191"/>
      <c r="E10" s="1185"/>
      <c r="F10" s="1621" t="s">
        <v>7</v>
      </c>
      <c r="G10" s="1622"/>
      <c r="H10" s="1621" t="s">
        <v>8</v>
      </c>
      <c r="I10" s="1622"/>
      <c r="J10" s="1621" t="s">
        <v>9</v>
      </c>
      <c r="K10" s="1622"/>
      <c r="L10" s="1621" t="s">
        <v>10</v>
      </c>
      <c r="M10" s="1622"/>
      <c r="N10" s="1621" t="s">
        <v>11</v>
      </c>
      <c r="O10" s="1622"/>
      <c r="P10" s="1621" t="s">
        <v>12</v>
      </c>
      <c r="Q10" s="1622"/>
      <c r="R10" s="1621" t="s">
        <v>13</v>
      </c>
      <c r="S10" s="1622"/>
      <c r="T10" s="1621" t="s">
        <v>14</v>
      </c>
      <c r="U10" s="1622"/>
      <c r="V10" s="1621" t="s">
        <v>15</v>
      </c>
      <c r="W10" s="1622"/>
      <c r="X10" s="1621" t="s">
        <v>16</v>
      </c>
      <c r="Y10" s="1622"/>
      <c r="Z10" s="29"/>
      <c r="AA10" s="7"/>
    </row>
    <row r="11" spans="1:130" ht="16.149999999999999" customHeight="1" x14ac:dyDescent="0.25">
      <c r="A11" s="1183"/>
      <c r="B11" s="1183"/>
      <c r="C11" s="30" t="s">
        <v>17</v>
      </c>
      <c r="D11" s="1031" t="s">
        <v>18</v>
      </c>
      <c r="E11" s="948" t="s">
        <v>19</v>
      </c>
      <c r="F11" s="33" t="s">
        <v>18</v>
      </c>
      <c r="G11" s="931" t="s">
        <v>19</v>
      </c>
      <c r="H11" s="33" t="s">
        <v>18</v>
      </c>
      <c r="I11" s="931" t="s">
        <v>19</v>
      </c>
      <c r="J11" s="33" t="s">
        <v>18</v>
      </c>
      <c r="K11" s="931" t="s">
        <v>19</v>
      </c>
      <c r="L11" s="1070" t="s">
        <v>18</v>
      </c>
      <c r="M11" s="931" t="s">
        <v>19</v>
      </c>
      <c r="N11" s="33" t="s">
        <v>18</v>
      </c>
      <c r="O11" s="931" t="s">
        <v>19</v>
      </c>
      <c r="P11" s="33" t="s">
        <v>18</v>
      </c>
      <c r="Q11" s="931" t="s">
        <v>19</v>
      </c>
      <c r="R11" s="33" t="s">
        <v>18</v>
      </c>
      <c r="S11" s="931" t="s">
        <v>19</v>
      </c>
      <c r="T11" s="33" t="s">
        <v>18</v>
      </c>
      <c r="U11" s="931" t="s">
        <v>19</v>
      </c>
      <c r="V11" s="33" t="s">
        <v>18</v>
      </c>
      <c r="W11" s="931" t="s">
        <v>19</v>
      </c>
      <c r="X11" s="33" t="s">
        <v>18</v>
      </c>
      <c r="Y11" s="931" t="s">
        <v>19</v>
      </c>
      <c r="Z11" s="950"/>
      <c r="AA11" s="990"/>
    </row>
    <row r="12" spans="1:130" ht="16.149999999999999" customHeight="1" x14ac:dyDescent="0.25">
      <c r="A12" s="1183" t="s">
        <v>20</v>
      </c>
      <c r="B12" s="1183"/>
      <c r="C12" s="38">
        <f>SUM(D12+E12)</f>
        <v>0</v>
      </c>
      <c r="D12" s="952">
        <f>SUM(F12+H12+J12+L12+N12+P12+R12+T12+V12+X12)</f>
        <v>0</v>
      </c>
      <c r="E12" s="953">
        <f t="shared" ref="D12:E14" si="0">SUM(G12+I12+K12+M12+O12+Q12+S12+U12+W12+Y12)</f>
        <v>0</v>
      </c>
      <c r="F12" s="41"/>
      <c r="G12" s="42"/>
      <c r="H12" s="41"/>
      <c r="I12" s="42"/>
      <c r="J12" s="41"/>
      <c r="K12" s="42"/>
      <c r="L12" s="41"/>
      <c r="M12" s="42"/>
      <c r="N12" s="954"/>
      <c r="O12" s="42"/>
      <c r="P12" s="41"/>
      <c r="Q12" s="42"/>
      <c r="R12" s="41"/>
      <c r="S12" s="42"/>
      <c r="T12" s="41"/>
      <c r="U12" s="42"/>
      <c r="V12" s="41"/>
      <c r="W12" s="42"/>
      <c r="X12" s="41"/>
      <c r="Y12" s="42"/>
      <c r="Z12" s="44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130" ht="16.149999999999999" customHeight="1" x14ac:dyDescent="0.25">
      <c r="A13" s="1645" t="s">
        <v>21</v>
      </c>
      <c r="B13" s="46" t="s">
        <v>22</v>
      </c>
      <c r="C13" s="47">
        <f>SUM(D13+E13)</f>
        <v>0</v>
      </c>
      <c r="D13" s="48">
        <f t="shared" si="0"/>
        <v>0</v>
      </c>
      <c r="E13" s="49">
        <f t="shared" si="0"/>
        <v>0</v>
      </c>
      <c r="F13" s="50"/>
      <c r="G13" s="51"/>
      <c r="H13" s="50"/>
      <c r="I13" s="51"/>
      <c r="J13" s="50"/>
      <c r="K13" s="51"/>
      <c r="L13" s="50"/>
      <c r="M13" s="51"/>
      <c r="N13" s="52"/>
      <c r="O13" s="51"/>
      <c r="P13" s="50"/>
      <c r="Q13" s="51"/>
      <c r="R13" s="50"/>
      <c r="S13" s="51"/>
      <c r="T13" s="50"/>
      <c r="U13" s="51"/>
      <c r="V13" s="50"/>
      <c r="W13" s="51"/>
      <c r="X13" s="50"/>
      <c r="Y13" s="51"/>
      <c r="Z13" s="44"/>
      <c r="AA13" s="991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149999999999999" customHeight="1" x14ac:dyDescent="0.25">
      <c r="A14" s="1185"/>
      <c r="B14" s="937" t="s">
        <v>23</v>
      </c>
      <c r="C14" s="54">
        <f>SUM(D14+E14)</f>
        <v>0</v>
      </c>
      <c r="D14" s="55">
        <f t="shared" si="0"/>
        <v>0</v>
      </c>
      <c r="E14" s="56">
        <f t="shared" si="0"/>
        <v>0</v>
      </c>
      <c r="F14" s="57"/>
      <c r="G14" s="57"/>
      <c r="H14" s="58"/>
      <c r="I14" s="59"/>
      <c r="J14" s="58"/>
      <c r="K14" s="59"/>
      <c r="L14" s="955"/>
      <c r="M14" s="956"/>
      <c r="N14" s="957"/>
      <c r="O14" s="956"/>
      <c r="P14" s="957"/>
      <c r="Q14" s="956"/>
      <c r="R14" s="955"/>
      <c r="S14" s="956"/>
      <c r="T14" s="958"/>
      <c r="U14" s="959"/>
      <c r="V14" s="955"/>
      <c r="W14" s="959"/>
      <c r="X14" s="955"/>
      <c r="Y14" s="57"/>
      <c r="Z14" s="44"/>
      <c r="AA14" s="65"/>
    </row>
    <row r="15" spans="1:130" ht="15" customHeight="1" x14ac:dyDescent="0.25">
      <c r="A15" s="960"/>
      <c r="B15" s="961"/>
      <c r="C15" s="68"/>
      <c r="D15" s="962"/>
      <c r="E15" s="70"/>
      <c r="F15" s="963"/>
      <c r="G15" s="964"/>
      <c r="H15" s="964"/>
      <c r="I15" s="962"/>
      <c r="J15" s="964"/>
      <c r="K15" s="963"/>
      <c r="L15" s="70"/>
      <c r="M15" s="73"/>
      <c r="N15" s="965"/>
      <c r="O15" s="966"/>
      <c r="P15" s="966"/>
      <c r="Q15" s="963"/>
      <c r="R15" s="70"/>
      <c r="S15" s="963"/>
      <c r="T15" s="963"/>
      <c r="U15" s="963"/>
      <c r="V15" s="963"/>
      <c r="W15" s="967"/>
      <c r="X15" s="963"/>
      <c r="Y15" s="963"/>
      <c r="Z15" s="1071"/>
      <c r="AA15" s="78"/>
    </row>
    <row r="16" spans="1:130" ht="31.15" customHeight="1" x14ac:dyDescent="0.25">
      <c r="A16" s="79" t="s">
        <v>24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938"/>
      <c r="R16" s="81"/>
      <c r="S16" s="81"/>
      <c r="T16" s="81"/>
      <c r="U16" s="81"/>
      <c r="V16" s="81"/>
      <c r="W16" s="7"/>
      <c r="X16" s="7"/>
      <c r="Y16" s="7"/>
      <c r="Z16" s="7"/>
      <c r="AA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92" ht="16.149999999999999" customHeight="1" x14ac:dyDescent="0.25">
      <c r="A17" s="1640" t="s">
        <v>25</v>
      </c>
      <c r="B17" s="1640" t="s">
        <v>26</v>
      </c>
      <c r="C17" s="1644" t="s">
        <v>27</v>
      </c>
      <c r="D17" s="1646"/>
      <c r="E17" s="1645"/>
      <c r="F17" s="1629" t="s">
        <v>28</v>
      </c>
      <c r="G17" s="1649"/>
      <c r="H17" s="1649"/>
      <c r="I17" s="1649"/>
      <c r="J17" s="1649"/>
      <c r="K17" s="1649"/>
      <c r="L17" s="1649"/>
      <c r="M17" s="1649"/>
      <c r="N17" s="1649"/>
      <c r="O17" s="1649"/>
      <c r="P17" s="1649"/>
      <c r="Q17" s="1631"/>
      <c r="R17" s="1655" t="s">
        <v>29</v>
      </c>
      <c r="S17" s="7"/>
      <c r="T17" s="7"/>
      <c r="U17" s="7"/>
      <c r="V17" s="7"/>
      <c r="W17" s="7"/>
      <c r="X17" s="7"/>
      <c r="Y17" s="7"/>
      <c r="Z17" s="7"/>
      <c r="AA17" s="7"/>
    </row>
    <row r="18" spans="1:92" ht="16.149999999999999" customHeight="1" x14ac:dyDescent="0.25">
      <c r="A18" s="1198"/>
      <c r="B18" s="1198"/>
      <c r="C18" s="1190"/>
      <c r="D18" s="1191"/>
      <c r="E18" s="1185"/>
      <c r="F18" s="1621" t="s">
        <v>30</v>
      </c>
      <c r="G18" s="1622"/>
      <c r="H18" s="1621" t="s">
        <v>31</v>
      </c>
      <c r="I18" s="1622"/>
      <c r="J18" s="1621" t="s">
        <v>15</v>
      </c>
      <c r="K18" s="1622"/>
      <c r="L18" s="1621" t="s">
        <v>32</v>
      </c>
      <c r="M18" s="1622"/>
      <c r="N18" s="1621" t="s">
        <v>33</v>
      </c>
      <c r="O18" s="1622"/>
      <c r="P18" s="1621" t="s">
        <v>34</v>
      </c>
      <c r="Q18" s="1625"/>
      <c r="R18" s="1194"/>
      <c r="S18" s="7"/>
      <c r="T18" s="7"/>
      <c r="U18" s="7"/>
      <c r="V18" s="7"/>
      <c r="W18" s="7"/>
      <c r="X18" s="7"/>
      <c r="Y18" s="7"/>
      <c r="Z18" s="7"/>
      <c r="AA18" s="7"/>
    </row>
    <row r="19" spans="1:92" ht="16.149999999999999" customHeight="1" x14ac:dyDescent="0.25">
      <c r="A19" s="1199"/>
      <c r="B19" s="1199"/>
      <c r="C19" s="1001" t="s">
        <v>17</v>
      </c>
      <c r="D19" s="83" t="s">
        <v>18</v>
      </c>
      <c r="E19" s="948" t="s">
        <v>19</v>
      </c>
      <c r="F19" s="970" t="s">
        <v>18</v>
      </c>
      <c r="G19" s="948" t="s">
        <v>19</v>
      </c>
      <c r="H19" s="970" t="s">
        <v>18</v>
      </c>
      <c r="I19" s="948" t="s">
        <v>19</v>
      </c>
      <c r="J19" s="970" t="s">
        <v>18</v>
      </c>
      <c r="K19" s="948" t="s">
        <v>19</v>
      </c>
      <c r="L19" s="970" t="s">
        <v>18</v>
      </c>
      <c r="M19" s="948" t="s">
        <v>19</v>
      </c>
      <c r="N19" s="970" t="s">
        <v>18</v>
      </c>
      <c r="O19" s="948" t="s">
        <v>19</v>
      </c>
      <c r="P19" s="970" t="s">
        <v>18</v>
      </c>
      <c r="Q19" s="971" t="s">
        <v>19</v>
      </c>
      <c r="R19" s="1195"/>
      <c r="S19" s="7"/>
      <c r="T19" s="7"/>
      <c r="U19" s="7"/>
      <c r="V19" s="86"/>
      <c r="W19" s="86"/>
      <c r="X19" s="86"/>
      <c r="Y19" s="86"/>
      <c r="Z19" s="86"/>
      <c r="AA19" s="7"/>
    </row>
    <row r="20" spans="1:92" ht="16.149999999999999" customHeight="1" x14ac:dyDescent="0.25">
      <c r="A20" s="1621" t="s">
        <v>35</v>
      </c>
      <c r="B20" s="1622"/>
      <c r="C20" s="1008">
        <f t="shared" ref="C20:C38" si="1">SUM(D20+E20)</f>
        <v>0</v>
      </c>
      <c r="D20" s="1009">
        <f t="shared" ref="D20:E38" si="2">SUM(F20+H20+J20+L20+N20+P20)</f>
        <v>0</v>
      </c>
      <c r="E20" s="974">
        <f t="shared" si="2"/>
        <v>0</v>
      </c>
      <c r="F20" s="41"/>
      <c r="G20" s="42"/>
      <c r="H20" s="41"/>
      <c r="I20" s="42"/>
      <c r="J20" s="41"/>
      <c r="K20" s="42"/>
      <c r="L20" s="41"/>
      <c r="M20" s="42"/>
      <c r="N20" s="975"/>
      <c r="O20" s="42"/>
      <c r="P20" s="975"/>
      <c r="Q20" s="91"/>
      <c r="R20" s="976"/>
      <c r="S20" s="93"/>
      <c r="T20" s="45"/>
      <c r="U20" s="45"/>
      <c r="V20" s="45"/>
      <c r="W20" s="45"/>
      <c r="X20" s="45"/>
      <c r="Y20" s="45"/>
      <c r="Z20" s="45"/>
      <c r="AA20" s="45"/>
      <c r="AB20" s="45"/>
      <c r="AC20" s="45"/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</row>
    <row r="21" spans="1:92" ht="16.149999999999999" customHeight="1" x14ac:dyDescent="0.25">
      <c r="A21" s="1640" t="s">
        <v>36</v>
      </c>
      <c r="B21" s="94" t="s">
        <v>22</v>
      </c>
      <c r="C21" s="95">
        <f t="shared" si="1"/>
        <v>0</v>
      </c>
      <c r="D21" s="96">
        <f t="shared" si="2"/>
        <v>0</v>
      </c>
      <c r="E21" s="97">
        <f t="shared" si="2"/>
        <v>0</v>
      </c>
      <c r="F21" s="50"/>
      <c r="G21" s="51"/>
      <c r="H21" s="50"/>
      <c r="I21" s="51"/>
      <c r="J21" s="50"/>
      <c r="K21" s="51"/>
      <c r="L21" s="50"/>
      <c r="M21" s="51"/>
      <c r="N21" s="98"/>
      <c r="O21" s="51"/>
      <c r="P21" s="98"/>
      <c r="Q21" s="99"/>
      <c r="R21" s="100"/>
      <c r="S21" s="101"/>
      <c r="T21" s="7"/>
      <c r="U21" s="7"/>
      <c r="V21" s="86"/>
      <c r="W21" s="86"/>
      <c r="X21" s="86"/>
      <c r="Y21" s="86"/>
      <c r="Z21" s="86"/>
      <c r="AA21" s="7"/>
    </row>
    <row r="22" spans="1:92" ht="16.149999999999999" customHeight="1" x14ac:dyDescent="0.25">
      <c r="A22" s="1198"/>
      <c r="B22" s="940" t="s">
        <v>37</v>
      </c>
      <c r="C22" s="47">
        <f t="shared" si="1"/>
        <v>0</v>
      </c>
      <c r="D22" s="103">
        <f t="shared" si="2"/>
        <v>0</v>
      </c>
      <c r="E22" s="49">
        <f t="shared" si="2"/>
        <v>0</v>
      </c>
      <c r="F22" s="104"/>
      <c r="G22" s="105"/>
      <c r="H22" s="104"/>
      <c r="I22" s="105"/>
      <c r="J22" s="104"/>
      <c r="K22" s="105"/>
      <c r="L22" s="104"/>
      <c r="M22" s="105"/>
      <c r="N22" s="106"/>
      <c r="O22" s="105"/>
      <c r="P22" s="106"/>
      <c r="Q22" s="107"/>
      <c r="R22" s="108"/>
      <c r="S22" s="101"/>
      <c r="T22" s="7"/>
      <c r="U22" s="7"/>
      <c r="V22" s="86"/>
      <c r="W22" s="86"/>
      <c r="X22" s="86"/>
      <c r="Y22" s="86"/>
      <c r="Z22" s="86"/>
      <c r="AA22" s="7"/>
    </row>
    <row r="23" spans="1:92" ht="16.149999999999999" customHeight="1" x14ac:dyDescent="0.25">
      <c r="A23" s="1198"/>
      <c r="B23" s="941" t="s">
        <v>38</v>
      </c>
      <c r="C23" s="110">
        <f t="shared" si="1"/>
        <v>0</v>
      </c>
      <c r="D23" s="111">
        <f t="shared" si="2"/>
        <v>0</v>
      </c>
      <c r="E23" s="112">
        <f t="shared" si="2"/>
        <v>0</v>
      </c>
      <c r="F23" s="104"/>
      <c r="G23" s="105"/>
      <c r="H23" s="104"/>
      <c r="I23" s="105"/>
      <c r="J23" s="104"/>
      <c r="K23" s="105"/>
      <c r="L23" s="104"/>
      <c r="M23" s="105"/>
      <c r="N23" s="106"/>
      <c r="O23" s="105"/>
      <c r="P23" s="106"/>
      <c r="Q23" s="107"/>
      <c r="R23" s="108"/>
      <c r="S23" s="101"/>
      <c r="T23" s="7"/>
      <c r="U23" s="7"/>
      <c r="V23" s="86"/>
      <c r="W23" s="86"/>
      <c r="X23" s="86"/>
      <c r="Y23" s="86"/>
      <c r="Z23" s="86"/>
      <c r="AA23" s="7"/>
    </row>
    <row r="24" spans="1:92" ht="16.149999999999999" customHeight="1" x14ac:dyDescent="0.25">
      <c r="A24" s="1199"/>
      <c r="B24" s="113" t="s">
        <v>39</v>
      </c>
      <c r="C24" s="54">
        <f t="shared" si="1"/>
        <v>0</v>
      </c>
      <c r="D24" s="114">
        <f t="shared" si="2"/>
        <v>0</v>
      </c>
      <c r="E24" s="56">
        <f t="shared" si="2"/>
        <v>0</v>
      </c>
      <c r="F24" s="58"/>
      <c r="G24" s="59"/>
      <c r="H24" s="58"/>
      <c r="I24" s="59"/>
      <c r="J24" s="58"/>
      <c r="K24" s="59"/>
      <c r="L24" s="58"/>
      <c r="M24" s="59"/>
      <c r="N24" s="115"/>
      <c r="O24" s="59"/>
      <c r="P24" s="115"/>
      <c r="Q24" s="116"/>
      <c r="R24" s="117"/>
      <c r="S24" s="101"/>
      <c r="T24" s="7"/>
      <c r="U24" s="7"/>
      <c r="V24" s="7"/>
      <c r="W24" s="7"/>
      <c r="X24" s="86"/>
      <c r="Y24" s="86"/>
      <c r="Z24" s="86"/>
      <c r="AA24" s="86"/>
    </row>
    <row r="25" spans="1:92" ht="16.149999999999999" customHeight="1" x14ac:dyDescent="0.25">
      <c r="A25" s="1640" t="s">
        <v>40</v>
      </c>
      <c r="B25" s="118" t="s">
        <v>41</v>
      </c>
      <c r="C25" s="95">
        <f t="shared" si="1"/>
        <v>0</v>
      </c>
      <c r="D25" s="96">
        <f t="shared" si="2"/>
        <v>0</v>
      </c>
      <c r="E25" s="97">
        <f t="shared" si="2"/>
        <v>0</v>
      </c>
      <c r="F25" s="119"/>
      <c r="G25" s="120"/>
      <c r="H25" s="119"/>
      <c r="I25" s="120"/>
      <c r="J25" s="119"/>
      <c r="K25" s="120"/>
      <c r="L25" s="119"/>
      <c r="M25" s="120"/>
      <c r="N25" s="121"/>
      <c r="O25" s="120"/>
      <c r="P25" s="121"/>
      <c r="Q25" s="122"/>
      <c r="R25" s="123"/>
      <c r="S25" s="101"/>
      <c r="T25" s="7"/>
      <c r="U25" s="7"/>
      <c r="V25" s="7"/>
      <c r="W25" s="7"/>
      <c r="X25" s="86"/>
      <c r="Y25" s="86"/>
      <c r="Z25" s="86"/>
      <c r="AA25" s="86"/>
    </row>
    <row r="26" spans="1:92" ht="16.149999999999999" customHeight="1" x14ac:dyDescent="0.25">
      <c r="A26" s="1198"/>
      <c r="B26" s="124" t="s">
        <v>42</v>
      </c>
      <c r="C26" s="47">
        <f t="shared" si="1"/>
        <v>0</v>
      </c>
      <c r="D26" s="103">
        <f t="shared" si="2"/>
        <v>0</v>
      </c>
      <c r="E26" s="49">
        <f t="shared" si="2"/>
        <v>0</v>
      </c>
      <c r="F26" s="50"/>
      <c r="G26" s="51"/>
      <c r="H26" s="50"/>
      <c r="I26" s="51"/>
      <c r="J26" s="50"/>
      <c r="K26" s="51"/>
      <c r="L26" s="50"/>
      <c r="M26" s="51"/>
      <c r="N26" s="98"/>
      <c r="O26" s="51"/>
      <c r="P26" s="98"/>
      <c r="Q26" s="99"/>
      <c r="R26" s="100"/>
      <c r="S26" s="101"/>
      <c r="T26" s="7"/>
      <c r="U26" s="7"/>
      <c r="V26" s="7"/>
      <c r="W26" s="7"/>
      <c r="X26" s="86"/>
      <c r="Y26" s="86"/>
      <c r="Z26" s="86"/>
      <c r="AA26" s="86"/>
    </row>
    <row r="27" spans="1:92" ht="16.149999999999999" customHeight="1" x14ac:dyDescent="0.25">
      <c r="A27" s="1198"/>
      <c r="B27" s="124" t="s">
        <v>43</v>
      </c>
      <c r="C27" s="47">
        <f t="shared" si="1"/>
        <v>0</v>
      </c>
      <c r="D27" s="103">
        <f t="shared" si="2"/>
        <v>0</v>
      </c>
      <c r="E27" s="49">
        <f t="shared" si="2"/>
        <v>0</v>
      </c>
      <c r="F27" s="50"/>
      <c r="G27" s="51"/>
      <c r="H27" s="50"/>
      <c r="I27" s="51"/>
      <c r="J27" s="50"/>
      <c r="K27" s="51"/>
      <c r="L27" s="50"/>
      <c r="M27" s="51"/>
      <c r="N27" s="98"/>
      <c r="O27" s="51"/>
      <c r="P27" s="98"/>
      <c r="Q27" s="99"/>
      <c r="R27" s="100"/>
      <c r="S27" s="101"/>
      <c r="T27" s="7"/>
      <c r="U27" s="8"/>
      <c r="V27" s="7"/>
      <c r="W27" s="7"/>
      <c r="X27" s="86"/>
      <c r="Y27" s="86"/>
      <c r="Z27" s="86"/>
      <c r="AA27" s="86"/>
    </row>
    <row r="28" spans="1:92" ht="27" customHeight="1" x14ac:dyDescent="0.25">
      <c r="A28" s="1198"/>
      <c r="B28" s="125" t="s">
        <v>44</v>
      </c>
      <c r="C28" s="126">
        <f t="shared" si="1"/>
        <v>0</v>
      </c>
      <c r="D28" s="127">
        <f t="shared" si="2"/>
        <v>0</v>
      </c>
      <c r="E28" s="128">
        <f t="shared" si="2"/>
        <v>0</v>
      </c>
      <c r="F28" s="50"/>
      <c r="G28" s="51"/>
      <c r="H28" s="50"/>
      <c r="I28" s="51"/>
      <c r="J28" s="50"/>
      <c r="K28" s="51"/>
      <c r="L28" s="50"/>
      <c r="M28" s="51"/>
      <c r="N28" s="98"/>
      <c r="O28" s="51"/>
      <c r="P28" s="98"/>
      <c r="Q28" s="99"/>
      <c r="R28" s="100"/>
      <c r="S28" s="101"/>
      <c r="T28" s="7"/>
      <c r="U28" s="8"/>
      <c r="V28" s="7"/>
      <c r="W28" s="7"/>
      <c r="X28" s="86"/>
      <c r="Y28" s="86"/>
      <c r="Z28" s="86"/>
      <c r="AA28" s="86"/>
    </row>
    <row r="29" spans="1:92" ht="27" customHeight="1" x14ac:dyDescent="0.25">
      <c r="A29" s="1198"/>
      <c r="B29" s="125" t="s">
        <v>45</v>
      </c>
      <c r="C29" s="126">
        <f t="shared" si="1"/>
        <v>0</v>
      </c>
      <c r="D29" s="127">
        <f>+F29+H29+J29+L29+N29+P29</f>
        <v>0</v>
      </c>
      <c r="E29" s="128">
        <f>+G29+I29+K29+M29+O29+Q29</f>
        <v>0</v>
      </c>
      <c r="F29" s="50"/>
      <c r="G29" s="51"/>
      <c r="H29" s="50"/>
      <c r="I29" s="51"/>
      <c r="J29" s="50"/>
      <c r="K29" s="51"/>
      <c r="L29" s="50"/>
      <c r="M29" s="51"/>
      <c r="N29" s="98"/>
      <c r="O29" s="51"/>
      <c r="P29" s="98"/>
      <c r="Q29" s="99"/>
      <c r="R29" s="100"/>
      <c r="S29" s="101"/>
      <c r="T29" s="7"/>
      <c r="U29" s="8"/>
      <c r="V29" s="7"/>
      <c r="W29" s="7"/>
      <c r="X29" s="86"/>
      <c r="Y29" s="86"/>
      <c r="Z29" s="86"/>
      <c r="AA29" s="86"/>
    </row>
    <row r="30" spans="1:92" ht="16.149999999999999" customHeight="1" x14ac:dyDescent="0.25">
      <c r="A30" s="1198"/>
      <c r="B30" s="125" t="s">
        <v>46</v>
      </c>
      <c r="C30" s="126">
        <f>SUM(D30:E30)</f>
        <v>0</v>
      </c>
      <c r="D30" s="127">
        <f>+F30+H30+J30+L30+N30+P30</f>
        <v>0</v>
      </c>
      <c r="E30" s="128">
        <f>+G30+I30+K30+M30+O30+Q30</f>
        <v>0</v>
      </c>
      <c r="F30" s="50"/>
      <c r="G30" s="51"/>
      <c r="H30" s="50"/>
      <c r="I30" s="51"/>
      <c r="J30" s="50"/>
      <c r="K30" s="51"/>
      <c r="L30" s="50"/>
      <c r="M30" s="51"/>
      <c r="N30" s="98"/>
      <c r="O30" s="51"/>
      <c r="P30" s="98"/>
      <c r="Q30" s="99"/>
      <c r="R30" s="100"/>
      <c r="S30" s="101"/>
      <c r="T30" s="7"/>
      <c r="U30" s="8"/>
      <c r="V30" s="7"/>
      <c r="W30" s="7"/>
      <c r="X30" s="86"/>
      <c r="Y30" s="86"/>
      <c r="Z30" s="86"/>
      <c r="AA30" s="86"/>
    </row>
    <row r="31" spans="1:92" ht="16.149999999999999" customHeight="1" x14ac:dyDescent="0.25">
      <c r="A31" s="1198"/>
      <c r="B31" s="940" t="s">
        <v>37</v>
      </c>
      <c r="C31" s="126">
        <f t="shared" ref="C31" si="3">SUM(D31:E31)</f>
        <v>0</v>
      </c>
      <c r="D31" s="103">
        <f>SUM(F31+H31+J31+L31+N31+P31)</f>
        <v>0</v>
      </c>
      <c r="E31" s="49">
        <f t="shared" si="2"/>
        <v>0</v>
      </c>
      <c r="F31" s="50"/>
      <c r="G31" s="51"/>
      <c r="H31" s="50"/>
      <c r="I31" s="51"/>
      <c r="J31" s="50"/>
      <c r="K31" s="51"/>
      <c r="L31" s="50"/>
      <c r="M31" s="51"/>
      <c r="N31" s="98"/>
      <c r="O31" s="51"/>
      <c r="P31" s="98"/>
      <c r="Q31" s="99"/>
      <c r="R31" s="100"/>
      <c r="S31" s="101"/>
      <c r="T31" s="7"/>
      <c r="U31" s="8"/>
      <c r="V31" s="7"/>
      <c r="W31" s="7"/>
      <c r="X31" s="86"/>
      <c r="Y31" s="86"/>
      <c r="Z31" s="86"/>
      <c r="AA31" s="86"/>
    </row>
    <row r="32" spans="1:92" ht="16.149999999999999" customHeight="1" x14ac:dyDescent="0.25">
      <c r="A32" s="1198"/>
      <c r="B32" s="943" t="s">
        <v>38</v>
      </c>
      <c r="C32" s="47">
        <f t="shared" si="1"/>
        <v>0</v>
      </c>
      <c r="D32" s="103">
        <f t="shared" si="2"/>
        <v>0</v>
      </c>
      <c r="E32" s="49">
        <f t="shared" si="2"/>
        <v>0</v>
      </c>
      <c r="F32" s="104"/>
      <c r="G32" s="105"/>
      <c r="H32" s="104"/>
      <c r="I32" s="105"/>
      <c r="J32" s="104"/>
      <c r="K32" s="105"/>
      <c r="L32" s="104"/>
      <c r="M32" s="105"/>
      <c r="N32" s="106"/>
      <c r="O32" s="105"/>
      <c r="P32" s="106"/>
      <c r="Q32" s="107"/>
      <c r="R32" s="108"/>
      <c r="S32" s="101"/>
      <c r="T32" s="7"/>
      <c r="U32" s="8"/>
      <c r="V32" s="7"/>
      <c r="W32" s="7"/>
      <c r="X32" s="86"/>
      <c r="Y32" s="86"/>
      <c r="Z32" s="86"/>
      <c r="AA32" s="86"/>
    </row>
    <row r="33" spans="1:130" ht="16.149999999999999" customHeight="1" thickBot="1" x14ac:dyDescent="0.3">
      <c r="A33" s="1198"/>
      <c r="B33" s="130" t="s">
        <v>39</v>
      </c>
      <c r="C33" s="131">
        <f t="shared" si="1"/>
        <v>0</v>
      </c>
      <c r="D33" s="132">
        <f t="shared" si="2"/>
        <v>0</v>
      </c>
      <c r="E33" s="133">
        <f t="shared" si="2"/>
        <v>0</v>
      </c>
      <c r="F33" s="134"/>
      <c r="G33" s="135"/>
      <c r="H33" s="134"/>
      <c r="I33" s="135"/>
      <c r="J33" s="134"/>
      <c r="K33" s="135"/>
      <c r="L33" s="134"/>
      <c r="M33" s="135"/>
      <c r="N33" s="136"/>
      <c r="O33" s="135"/>
      <c r="P33" s="136"/>
      <c r="Q33" s="137"/>
      <c r="R33" s="138"/>
      <c r="S33" s="101"/>
      <c r="T33" s="7"/>
      <c r="U33" s="8"/>
      <c r="V33" s="7"/>
      <c r="W33" s="7"/>
      <c r="X33" s="86"/>
      <c r="Y33" s="86"/>
      <c r="Z33" s="86"/>
      <c r="AA33" s="86"/>
    </row>
    <row r="34" spans="1:130" ht="16.149999999999999" customHeight="1" thickTop="1" x14ac:dyDescent="0.25">
      <c r="A34" s="1200" t="s">
        <v>47</v>
      </c>
      <c r="B34" s="139" t="s">
        <v>38</v>
      </c>
      <c r="C34" s="140">
        <f t="shared" si="1"/>
        <v>0</v>
      </c>
      <c r="D34" s="141">
        <f t="shared" si="2"/>
        <v>0</v>
      </c>
      <c r="E34" s="142">
        <f t="shared" si="2"/>
        <v>0</v>
      </c>
      <c r="F34" s="143"/>
      <c r="G34" s="144"/>
      <c r="H34" s="143"/>
      <c r="I34" s="144"/>
      <c r="J34" s="143"/>
      <c r="K34" s="144"/>
      <c r="L34" s="143"/>
      <c r="M34" s="144"/>
      <c r="N34" s="143"/>
      <c r="O34" s="144"/>
      <c r="P34" s="145"/>
      <c r="Q34" s="146"/>
      <c r="R34" s="147"/>
      <c r="S34" s="101"/>
      <c r="T34" s="7"/>
      <c r="U34" s="7"/>
      <c r="V34" s="7"/>
      <c r="W34" s="7"/>
      <c r="X34" s="86"/>
      <c r="Y34" s="86"/>
      <c r="Z34" s="86"/>
      <c r="AA34" s="86"/>
    </row>
    <row r="35" spans="1:130" ht="16.149999999999999" customHeight="1" x14ac:dyDescent="0.25">
      <c r="A35" s="1201"/>
      <c r="B35" s="130" t="s">
        <v>39</v>
      </c>
      <c r="C35" s="131">
        <f t="shared" si="1"/>
        <v>0</v>
      </c>
      <c r="D35" s="132">
        <f t="shared" si="2"/>
        <v>0</v>
      </c>
      <c r="E35" s="133">
        <f t="shared" si="2"/>
        <v>0</v>
      </c>
      <c r="F35" s="134"/>
      <c r="G35" s="135"/>
      <c r="H35" s="134"/>
      <c r="I35" s="135"/>
      <c r="J35" s="134"/>
      <c r="K35" s="135"/>
      <c r="L35" s="134"/>
      <c r="M35" s="135"/>
      <c r="N35" s="134"/>
      <c r="O35" s="135"/>
      <c r="P35" s="136"/>
      <c r="Q35" s="137"/>
      <c r="R35" s="138"/>
      <c r="S35" s="101"/>
      <c r="T35" s="7"/>
      <c r="U35" s="7"/>
      <c r="V35" s="7"/>
      <c r="W35" s="7"/>
      <c r="X35" s="86"/>
      <c r="Y35" s="86"/>
      <c r="Z35" s="86"/>
      <c r="AA35" s="86"/>
    </row>
    <row r="36" spans="1:130" ht="16.149999999999999" customHeight="1" x14ac:dyDescent="0.25">
      <c r="A36" s="1640" t="s">
        <v>48</v>
      </c>
      <c r="B36" s="1072" t="s">
        <v>49</v>
      </c>
      <c r="C36" s="1008">
        <f t="shared" si="1"/>
        <v>0</v>
      </c>
      <c r="D36" s="1009">
        <f t="shared" si="2"/>
        <v>0</v>
      </c>
      <c r="E36" s="97">
        <f t="shared" si="2"/>
        <v>0</v>
      </c>
      <c r="F36" s="119"/>
      <c r="G36" s="120"/>
      <c r="H36" s="119"/>
      <c r="I36" s="120"/>
      <c r="J36" s="119"/>
      <c r="K36" s="120"/>
      <c r="L36" s="119"/>
      <c r="M36" s="120"/>
      <c r="N36" s="119"/>
      <c r="O36" s="120"/>
      <c r="P36" s="121"/>
      <c r="Q36" s="122"/>
      <c r="R36" s="123"/>
      <c r="S36" s="101"/>
      <c r="T36" s="7"/>
      <c r="U36" s="7"/>
      <c r="V36" s="7"/>
      <c r="W36" s="7"/>
      <c r="X36" s="86"/>
      <c r="Y36" s="86"/>
      <c r="Z36" s="86"/>
      <c r="AA36" s="86"/>
    </row>
    <row r="37" spans="1:130" ht="16.149999999999999" customHeight="1" x14ac:dyDescent="0.25">
      <c r="A37" s="1198"/>
      <c r="B37" s="941" t="s">
        <v>38</v>
      </c>
      <c r="C37" s="110">
        <f t="shared" si="1"/>
        <v>0</v>
      </c>
      <c r="D37" s="111">
        <f t="shared" si="2"/>
        <v>0</v>
      </c>
      <c r="E37" s="112">
        <f t="shared" si="2"/>
        <v>0</v>
      </c>
      <c r="F37" s="104"/>
      <c r="G37" s="105"/>
      <c r="H37" s="104"/>
      <c r="I37" s="105"/>
      <c r="J37" s="104"/>
      <c r="K37" s="105"/>
      <c r="L37" s="104"/>
      <c r="M37" s="105"/>
      <c r="N37" s="104"/>
      <c r="O37" s="105"/>
      <c r="P37" s="106"/>
      <c r="Q37" s="107"/>
      <c r="R37" s="108"/>
      <c r="S37" s="101"/>
      <c r="T37" s="7"/>
      <c r="U37" s="7"/>
      <c r="V37" s="7"/>
      <c r="W37" s="7"/>
      <c r="X37" s="86"/>
      <c r="Y37" s="86"/>
      <c r="Z37" s="86"/>
      <c r="AA37" s="86"/>
    </row>
    <row r="38" spans="1:130" ht="16.149999999999999" customHeight="1" x14ac:dyDescent="0.25">
      <c r="A38" s="1199"/>
      <c r="B38" s="113" t="s">
        <v>39</v>
      </c>
      <c r="C38" s="54">
        <f t="shared" si="1"/>
        <v>0</v>
      </c>
      <c r="D38" s="114">
        <f t="shared" si="2"/>
        <v>0</v>
      </c>
      <c r="E38" s="56">
        <f t="shared" si="2"/>
        <v>0</v>
      </c>
      <c r="F38" s="58"/>
      <c r="G38" s="59"/>
      <c r="H38" s="58"/>
      <c r="I38" s="59"/>
      <c r="J38" s="58"/>
      <c r="K38" s="59"/>
      <c r="L38" s="58"/>
      <c r="M38" s="59"/>
      <c r="N38" s="58"/>
      <c r="O38" s="59"/>
      <c r="P38" s="115"/>
      <c r="Q38" s="116"/>
      <c r="R38" s="117"/>
      <c r="S38" s="101"/>
      <c r="T38" s="7"/>
      <c r="U38" s="7"/>
      <c r="V38" s="7"/>
      <c r="W38" s="7"/>
      <c r="X38" s="7"/>
      <c r="Y38" s="7"/>
      <c r="Z38" s="7"/>
      <c r="AA38" s="7"/>
    </row>
    <row r="39" spans="1:130" ht="31.15" customHeight="1" x14ac:dyDescent="0.25">
      <c r="A39" s="1010" t="s">
        <v>50</v>
      </c>
      <c r="B39" s="1010"/>
      <c r="C39" s="1010"/>
      <c r="D39" s="1010"/>
      <c r="E39" s="1010"/>
      <c r="F39" s="1010"/>
      <c r="G39" s="1010"/>
      <c r="H39" s="1010"/>
      <c r="I39" s="1010"/>
      <c r="J39" s="1010"/>
      <c r="K39" s="1010"/>
      <c r="L39" s="1010"/>
      <c r="M39" s="1010"/>
      <c r="N39" s="1010"/>
      <c r="O39" s="1010"/>
      <c r="P39" s="1010"/>
      <c r="Q39" s="1010"/>
      <c r="R39" s="7"/>
      <c r="S39" s="7"/>
      <c r="T39" s="7"/>
      <c r="U39" s="7"/>
      <c r="V39" s="7"/>
      <c r="W39" s="7"/>
      <c r="X39" s="7"/>
      <c r="Y39" s="7"/>
      <c r="Z39" s="7"/>
      <c r="AA39" s="7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</row>
    <row r="40" spans="1:130" ht="16.149999999999999" customHeight="1" x14ac:dyDescent="0.25">
      <c r="A40" s="1644" t="s">
        <v>51</v>
      </c>
      <c r="B40" s="1645"/>
      <c r="C40" s="1644" t="s">
        <v>27</v>
      </c>
      <c r="D40" s="1646"/>
      <c r="E40" s="1645"/>
      <c r="F40" s="1629" t="s">
        <v>28</v>
      </c>
      <c r="G40" s="1649"/>
      <c r="H40" s="1649"/>
      <c r="I40" s="1649"/>
      <c r="J40" s="1649"/>
      <c r="K40" s="1649"/>
      <c r="L40" s="1649"/>
      <c r="M40" s="1649"/>
      <c r="N40" s="1649"/>
      <c r="O40" s="1649"/>
      <c r="P40" s="1649"/>
      <c r="Q40" s="1632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130" ht="16.149999999999999" customHeight="1" x14ac:dyDescent="0.25">
      <c r="A41" s="1201"/>
      <c r="B41" s="1205"/>
      <c r="C41" s="1190"/>
      <c r="D41" s="1191"/>
      <c r="E41" s="1185"/>
      <c r="F41" s="1621" t="s">
        <v>30</v>
      </c>
      <c r="G41" s="1622"/>
      <c r="H41" s="1621" t="s">
        <v>31</v>
      </c>
      <c r="I41" s="1622"/>
      <c r="J41" s="1621" t="s">
        <v>15</v>
      </c>
      <c r="K41" s="1622"/>
      <c r="L41" s="1621" t="s">
        <v>32</v>
      </c>
      <c r="M41" s="1622"/>
      <c r="N41" s="1621" t="s">
        <v>33</v>
      </c>
      <c r="O41" s="1622"/>
      <c r="P41" s="1621" t="s">
        <v>34</v>
      </c>
      <c r="Q41" s="1622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130" ht="16.149999999999999" customHeight="1" x14ac:dyDescent="0.25">
      <c r="A42" s="1190"/>
      <c r="B42" s="1185"/>
      <c r="C42" s="1001" t="s">
        <v>17</v>
      </c>
      <c r="D42" s="83" t="s">
        <v>18</v>
      </c>
      <c r="E42" s="932" t="s">
        <v>19</v>
      </c>
      <c r="F42" s="993" t="s">
        <v>18</v>
      </c>
      <c r="G42" s="1006" t="s">
        <v>19</v>
      </c>
      <c r="H42" s="993" t="s">
        <v>18</v>
      </c>
      <c r="I42" s="1006" t="s">
        <v>19</v>
      </c>
      <c r="J42" s="993" t="s">
        <v>18</v>
      </c>
      <c r="K42" s="1006" t="s">
        <v>19</v>
      </c>
      <c r="L42" s="993" t="s">
        <v>18</v>
      </c>
      <c r="M42" s="1006" t="s">
        <v>19</v>
      </c>
      <c r="N42" s="993" t="s">
        <v>18</v>
      </c>
      <c r="O42" s="1006" t="s">
        <v>19</v>
      </c>
      <c r="P42" s="993" t="s">
        <v>18</v>
      </c>
      <c r="Q42" s="1006" t="s">
        <v>19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149999999999999" customHeight="1" x14ac:dyDescent="0.25">
      <c r="A43" s="1213" t="s">
        <v>37</v>
      </c>
      <c r="B43" s="1214"/>
      <c r="C43" s="153">
        <f>SUM(D43+E43)</f>
        <v>0</v>
      </c>
      <c r="D43" s="154">
        <f t="shared" ref="D43:E45" si="4">SUM(F43+H43+J43+L43+N43+P43)</f>
        <v>0</v>
      </c>
      <c r="E43" s="155">
        <f t="shared" si="4"/>
        <v>0</v>
      </c>
      <c r="F43" s="119"/>
      <c r="G43" s="123"/>
      <c r="H43" s="119"/>
      <c r="I43" s="123"/>
      <c r="J43" s="119"/>
      <c r="K43" s="120"/>
      <c r="L43" s="119"/>
      <c r="M43" s="120"/>
      <c r="N43" s="121"/>
      <c r="O43" s="120"/>
      <c r="P43" s="121"/>
      <c r="Q43" s="120"/>
      <c r="R43" s="156" t="str">
        <f t="shared" ref="R43:R46" si="5">CA43</f>
        <v/>
      </c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CA43" s="10" t="str">
        <f>IF(C43&lt;&gt;[8]A05!C64,"* Niños derivados deben ser iguales al ingreso de niños(as) Normal con Rezago a salas de estimulación REM A05 sección F. ","")</f>
        <v/>
      </c>
    </row>
    <row r="44" spans="1:130" ht="16.149999999999999" customHeight="1" x14ac:dyDescent="0.25">
      <c r="A44" s="1215" t="s">
        <v>38</v>
      </c>
      <c r="B44" s="1216"/>
      <c r="C44" s="157">
        <f>SUM(D44+E44)</f>
        <v>0</v>
      </c>
      <c r="D44" s="158">
        <f t="shared" si="4"/>
        <v>0</v>
      </c>
      <c r="E44" s="159">
        <f t="shared" si="4"/>
        <v>0</v>
      </c>
      <c r="F44" s="104"/>
      <c r="G44" s="100"/>
      <c r="H44" s="50"/>
      <c r="I44" s="100"/>
      <c r="J44" s="50"/>
      <c r="K44" s="51"/>
      <c r="L44" s="50"/>
      <c r="M44" s="51"/>
      <c r="N44" s="98"/>
      <c r="O44" s="51"/>
      <c r="P44" s="98"/>
      <c r="Q44" s="51"/>
      <c r="R44" s="156" t="str">
        <f t="shared" si="5"/>
        <v/>
      </c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CA44" s="10" t="str">
        <f>IF(C44&lt;&gt;[8]A05!C65,"* Niños derivados deben ser iguales al ingreso de niños(as) con Riesgo a salas de estimulación REM A05 sección F. ","")</f>
        <v/>
      </c>
    </row>
    <row r="45" spans="1:130" ht="16.149999999999999" customHeight="1" x14ac:dyDescent="0.25">
      <c r="A45" s="1217" t="s">
        <v>39</v>
      </c>
      <c r="B45" s="1218"/>
      <c r="C45" s="160">
        <f>SUM(D45+E45)</f>
        <v>0</v>
      </c>
      <c r="D45" s="161">
        <f t="shared" si="4"/>
        <v>0</v>
      </c>
      <c r="E45" s="162">
        <f t="shared" si="4"/>
        <v>0</v>
      </c>
      <c r="F45" s="134"/>
      <c r="G45" s="138"/>
      <c r="H45" s="58"/>
      <c r="I45" s="117"/>
      <c r="J45" s="58"/>
      <c r="K45" s="59"/>
      <c r="L45" s="58"/>
      <c r="M45" s="59"/>
      <c r="N45" s="115"/>
      <c r="O45" s="59"/>
      <c r="P45" s="115"/>
      <c r="Q45" s="59"/>
      <c r="R45" s="156" t="str">
        <f t="shared" si="5"/>
        <v/>
      </c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CA45" s="10" t="str">
        <f>IF(C45&lt;&gt;[8]A05!C66,"* Niños derivados deben ser iguales al ingreso de niños(as) con Retraso a salas de estimulación REM A05 sección F. ","")</f>
        <v/>
      </c>
    </row>
    <row r="46" spans="1:130" ht="16.149999999999999" customHeight="1" x14ac:dyDescent="0.25">
      <c r="A46" s="1635" t="s">
        <v>52</v>
      </c>
      <c r="B46" s="1636"/>
      <c r="C46" s="163">
        <f>SUM(D46:E46)</f>
        <v>0</v>
      </c>
      <c r="D46" s="164">
        <f>SUM(F46+H46+J46+L46+N46+P46)</f>
        <v>0</v>
      </c>
      <c r="E46" s="981">
        <f>SUM(G46+I46+K46+M46+O46+Q46)</f>
        <v>0</v>
      </c>
      <c r="F46" s="41"/>
      <c r="G46" s="976"/>
      <c r="H46" s="41"/>
      <c r="I46" s="976"/>
      <c r="J46" s="41"/>
      <c r="K46" s="42"/>
      <c r="L46" s="41"/>
      <c r="M46" s="42"/>
      <c r="N46" s="975"/>
      <c r="O46" s="42"/>
      <c r="P46" s="975"/>
      <c r="Q46" s="42"/>
      <c r="R46" s="156" t="str">
        <f t="shared" si="5"/>
        <v/>
      </c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CA46" s="10" t="str">
        <f>IF(C46&lt;&gt;[8]A05!C68,"* Niños derivados deben ser iguales al ingreso de niños(as) con Otras Vulnerabilidad a salas de estimulación REM A05 sección F. ","")</f>
        <v/>
      </c>
    </row>
    <row r="47" spans="1:130" ht="31.15" customHeight="1" x14ac:dyDescent="0.25">
      <c r="A47" s="18" t="s">
        <v>53</v>
      </c>
      <c r="B47" s="19"/>
      <c r="C47" s="19"/>
      <c r="D47" s="19"/>
      <c r="E47" s="19"/>
      <c r="F47" s="19"/>
      <c r="G47" s="19"/>
      <c r="H47" s="19"/>
      <c r="I47" s="19"/>
      <c r="J47" s="166"/>
      <c r="K47" s="166"/>
      <c r="L47" s="166"/>
      <c r="M47" s="166"/>
      <c r="N47" s="166"/>
      <c r="O47" s="166"/>
      <c r="P47" s="166"/>
      <c r="Q47" s="166"/>
      <c r="R47" s="86"/>
      <c r="S47" s="86"/>
      <c r="T47" s="86"/>
      <c r="U47" s="86"/>
      <c r="V47" s="86"/>
      <c r="W47" s="86"/>
      <c r="X47" s="86"/>
      <c r="Y47" s="86"/>
      <c r="Z47" s="86"/>
      <c r="AA47" s="86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</row>
    <row r="48" spans="1:130" ht="16.149999999999999" customHeight="1" x14ac:dyDescent="0.25">
      <c r="A48" s="1647" t="s">
        <v>21</v>
      </c>
      <c r="B48" s="1648"/>
      <c r="C48" s="1644" t="s">
        <v>5</v>
      </c>
      <c r="D48" s="1646"/>
      <c r="E48" s="1645"/>
      <c r="F48" s="1183" t="s">
        <v>28</v>
      </c>
      <c r="G48" s="1183"/>
      <c r="H48" s="1183"/>
      <c r="I48" s="1183"/>
      <c r="J48" s="166"/>
      <c r="K48" s="166"/>
      <c r="L48" s="166"/>
      <c r="M48" s="166"/>
      <c r="N48" s="166"/>
      <c r="O48" s="166"/>
      <c r="P48" s="166"/>
      <c r="Q48" s="166"/>
      <c r="R48" s="86"/>
      <c r="S48" s="86"/>
      <c r="T48" s="86"/>
      <c r="U48" s="86"/>
      <c r="V48" s="86"/>
      <c r="W48" s="86"/>
      <c r="X48" s="86"/>
      <c r="Y48" s="86"/>
      <c r="Z48" s="86"/>
      <c r="AA48" s="86"/>
    </row>
    <row r="49" spans="1:130" ht="16.149999999999999" customHeight="1" x14ac:dyDescent="0.25">
      <c r="A49" s="1223"/>
      <c r="B49" s="1224"/>
      <c r="C49" s="1190"/>
      <c r="D49" s="1191"/>
      <c r="E49" s="1185"/>
      <c r="F49" s="1621" t="s">
        <v>8</v>
      </c>
      <c r="G49" s="1622"/>
      <c r="H49" s="1621" t="s">
        <v>9</v>
      </c>
      <c r="I49" s="1622"/>
      <c r="J49" s="166"/>
      <c r="K49" s="166"/>
      <c r="L49" s="166"/>
      <c r="M49" s="166"/>
      <c r="N49" s="166"/>
      <c r="O49" s="166"/>
      <c r="P49" s="166"/>
      <c r="Q49" s="166"/>
      <c r="R49" s="86"/>
      <c r="S49" s="86"/>
      <c r="T49" s="86"/>
      <c r="U49" s="86"/>
      <c r="V49" s="86"/>
      <c r="W49" s="86"/>
      <c r="X49" s="86"/>
      <c r="Y49" s="86"/>
      <c r="Z49" s="86"/>
      <c r="AA49" s="86"/>
    </row>
    <row r="50" spans="1:130" ht="16.149999999999999" customHeight="1" x14ac:dyDescent="0.25">
      <c r="A50" s="1225"/>
      <c r="B50" s="1226"/>
      <c r="C50" s="1001" t="s">
        <v>17</v>
      </c>
      <c r="D50" s="83" t="s">
        <v>18</v>
      </c>
      <c r="E50" s="932" t="s">
        <v>19</v>
      </c>
      <c r="F50" s="30" t="s">
        <v>18</v>
      </c>
      <c r="G50" s="948" t="s">
        <v>19</v>
      </c>
      <c r="H50" s="30" t="s">
        <v>18</v>
      </c>
      <c r="I50" s="948" t="s">
        <v>19</v>
      </c>
      <c r="J50" s="166"/>
      <c r="K50" s="166"/>
      <c r="L50" s="166"/>
      <c r="M50" s="166"/>
      <c r="N50" s="166"/>
      <c r="O50" s="166"/>
      <c r="P50" s="166"/>
      <c r="Q50" s="16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1:130" ht="16.149999999999999" customHeight="1" x14ac:dyDescent="0.25">
      <c r="A51" s="1633" t="s">
        <v>54</v>
      </c>
      <c r="B51" s="1634"/>
      <c r="C51" s="167">
        <f>SUM(D51+E51)</f>
        <v>0</v>
      </c>
      <c r="D51" s="168">
        <f t="shared" ref="D51:E54" si="6">SUM(F51+H51)</f>
        <v>0</v>
      </c>
      <c r="E51" s="974">
        <f t="shared" si="6"/>
        <v>0</v>
      </c>
      <c r="F51" s="169">
        <f>SUM(F52:F54)</f>
        <v>0</v>
      </c>
      <c r="G51" s="981">
        <f>SUM(G52:G54)</f>
        <v>0</v>
      </c>
      <c r="H51" s="982">
        <f>SUM(H52:H54)</f>
        <v>0</v>
      </c>
      <c r="I51" s="171">
        <f>SUM(I52:I54)</f>
        <v>0</v>
      </c>
      <c r="J51" s="172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86"/>
      <c r="AA51" s="86"/>
    </row>
    <row r="52" spans="1:130" ht="16.149999999999999" customHeight="1" x14ac:dyDescent="0.25">
      <c r="A52" s="1209" t="s">
        <v>22</v>
      </c>
      <c r="B52" s="1210"/>
      <c r="C52" s="173">
        <f>SUM(D52+E52)</f>
        <v>0</v>
      </c>
      <c r="D52" s="174">
        <f t="shared" si="6"/>
        <v>0</v>
      </c>
      <c r="E52" s="49">
        <f t="shared" si="6"/>
        <v>0</v>
      </c>
      <c r="F52" s="50"/>
      <c r="G52" s="100"/>
      <c r="H52" s="98"/>
      <c r="I52" s="51"/>
      <c r="J52" s="172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86"/>
      <c r="AA52" s="86"/>
    </row>
    <row r="53" spans="1:130" ht="16.149999999999999" customHeight="1" x14ac:dyDescent="0.25">
      <c r="A53" s="1211" t="s">
        <v>55</v>
      </c>
      <c r="B53" s="1212"/>
      <c r="C53" s="110">
        <f>SUM(D53+E53)</f>
        <v>0</v>
      </c>
      <c r="D53" s="111">
        <f t="shared" si="6"/>
        <v>0</v>
      </c>
      <c r="E53" s="112">
        <f t="shared" si="6"/>
        <v>0</v>
      </c>
      <c r="F53" s="104"/>
      <c r="G53" s="108"/>
      <c r="H53" s="106"/>
      <c r="I53" s="105"/>
      <c r="J53" s="172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86"/>
      <c r="AA53" s="86"/>
    </row>
    <row r="54" spans="1:130" ht="16.149999999999999" customHeight="1" x14ac:dyDescent="0.25">
      <c r="A54" s="1227" t="s">
        <v>56</v>
      </c>
      <c r="B54" s="1228"/>
      <c r="C54" s="54">
        <f>SUM(D54+E54)</f>
        <v>0</v>
      </c>
      <c r="D54" s="114">
        <f t="shared" si="6"/>
        <v>0</v>
      </c>
      <c r="E54" s="56">
        <f t="shared" si="6"/>
        <v>0</v>
      </c>
      <c r="F54" s="58"/>
      <c r="G54" s="117"/>
      <c r="H54" s="115"/>
      <c r="I54" s="59"/>
      <c r="J54" s="172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86"/>
      <c r="AA54" s="86"/>
    </row>
    <row r="55" spans="1:130" ht="31.15" customHeight="1" x14ac:dyDescent="0.25">
      <c r="A55" s="18" t="s">
        <v>57</v>
      </c>
      <c r="B55" s="19"/>
      <c r="C55" s="19"/>
      <c r="D55" s="19"/>
      <c r="E55" s="19"/>
      <c r="F55" s="19"/>
      <c r="G55" s="19"/>
      <c r="H55" s="19"/>
      <c r="I55" s="19"/>
      <c r="J55" s="20"/>
      <c r="K55" s="20"/>
      <c r="L55" s="175"/>
      <c r="M55" s="166"/>
      <c r="N55" s="166"/>
      <c r="O55" s="16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</row>
    <row r="56" spans="1:130" ht="16.149999999999999" customHeight="1" x14ac:dyDescent="0.25">
      <c r="A56" s="1644" t="s">
        <v>58</v>
      </c>
      <c r="B56" s="1646"/>
      <c r="C56" s="1644" t="s">
        <v>59</v>
      </c>
      <c r="D56" s="1646"/>
      <c r="E56" s="1645"/>
      <c r="F56" s="1641" t="s">
        <v>60</v>
      </c>
      <c r="G56" s="1641"/>
      <c r="H56" s="1641"/>
      <c r="I56" s="1641"/>
      <c r="J56" s="1641"/>
      <c r="K56" s="1641"/>
      <c r="L56" s="1641"/>
      <c r="M56" s="1641"/>
      <c r="N56" s="1641"/>
      <c r="O56" s="1622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</row>
    <row r="57" spans="1:130" ht="16.149999999999999" customHeight="1" x14ac:dyDescent="0.25">
      <c r="A57" s="1201"/>
      <c r="B57" s="1229"/>
      <c r="C57" s="1190"/>
      <c r="D57" s="1191"/>
      <c r="E57" s="1185"/>
      <c r="F57" s="1641" t="s">
        <v>61</v>
      </c>
      <c r="G57" s="1622"/>
      <c r="H57" s="1641" t="s">
        <v>62</v>
      </c>
      <c r="I57" s="1622"/>
      <c r="J57" s="1641" t="s">
        <v>63</v>
      </c>
      <c r="K57" s="1641"/>
      <c r="L57" s="1621" t="s">
        <v>64</v>
      </c>
      <c r="M57" s="1622"/>
      <c r="N57" s="1621" t="s">
        <v>65</v>
      </c>
      <c r="O57" s="1622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</row>
    <row r="58" spans="1:130" ht="16.149999999999999" customHeight="1" x14ac:dyDescent="0.25">
      <c r="A58" s="1190"/>
      <c r="B58" s="1191"/>
      <c r="C58" s="30" t="s">
        <v>17</v>
      </c>
      <c r="D58" s="83" t="s">
        <v>18</v>
      </c>
      <c r="E58" s="948" t="s">
        <v>19</v>
      </c>
      <c r="F58" s="30" t="s">
        <v>18</v>
      </c>
      <c r="G58" s="948" t="s">
        <v>19</v>
      </c>
      <c r="H58" s="30" t="s">
        <v>18</v>
      </c>
      <c r="I58" s="948" t="s">
        <v>19</v>
      </c>
      <c r="J58" s="30" t="s">
        <v>18</v>
      </c>
      <c r="K58" s="998" t="s">
        <v>19</v>
      </c>
      <c r="L58" s="30" t="s">
        <v>18</v>
      </c>
      <c r="M58" s="948" t="s">
        <v>19</v>
      </c>
      <c r="N58" s="30" t="s">
        <v>18</v>
      </c>
      <c r="O58" s="948" t="s">
        <v>19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984"/>
      <c r="AB58" s="985"/>
    </row>
    <row r="59" spans="1:130" ht="16.149999999999999" customHeight="1" x14ac:dyDescent="0.25">
      <c r="A59" s="1635" t="s">
        <v>66</v>
      </c>
      <c r="B59" s="1636"/>
      <c r="C59" s="167">
        <f>SUM(D59+E59)</f>
        <v>0</v>
      </c>
      <c r="D59" s="168">
        <f>SUM(F59+H59+J59+L59+N59)</f>
        <v>0</v>
      </c>
      <c r="E59" s="974">
        <f>SUM(G59+I59+K59+M59+O59)</f>
        <v>0</v>
      </c>
      <c r="F59" s="954"/>
      <c r="G59" s="42"/>
      <c r="H59" s="954"/>
      <c r="I59" s="42"/>
      <c r="J59" s="954"/>
      <c r="K59" s="179"/>
      <c r="L59" s="41"/>
      <c r="M59" s="42"/>
      <c r="N59" s="41"/>
      <c r="O59" s="42"/>
      <c r="P59" s="44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985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149999999999999" customHeight="1" x14ac:dyDescent="0.25">
      <c r="A60" s="1234" t="s">
        <v>67</v>
      </c>
      <c r="B60" s="1234"/>
      <c r="C60" s="47">
        <f>SUM(D60+E60)</f>
        <v>0</v>
      </c>
      <c r="D60" s="180">
        <f t="shared" ref="D60:E62" si="7">SUM(F60+H60+J60)</f>
        <v>0</v>
      </c>
      <c r="E60" s="181">
        <f t="shared" si="7"/>
        <v>0</v>
      </c>
      <c r="F60" s="50"/>
      <c r="G60" s="51"/>
      <c r="H60" s="52"/>
      <c r="I60" s="51"/>
      <c r="J60" s="52"/>
      <c r="K60" s="182"/>
      <c r="L60" s="183"/>
      <c r="M60" s="184"/>
      <c r="N60" s="183"/>
      <c r="O60" s="184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984"/>
      <c r="AB60" s="985"/>
    </row>
    <row r="61" spans="1:130" ht="16.149999999999999" customHeight="1" x14ac:dyDescent="0.25">
      <c r="A61" s="1235" t="s">
        <v>68</v>
      </c>
      <c r="B61" s="1212"/>
      <c r="C61" s="185">
        <f>SUM(D61+E61)</f>
        <v>0</v>
      </c>
      <c r="D61" s="132">
        <f t="shared" si="7"/>
        <v>0</v>
      </c>
      <c r="E61" s="186">
        <f t="shared" si="7"/>
        <v>0</v>
      </c>
      <c r="F61" s="106"/>
      <c r="G61" s="105"/>
      <c r="H61" s="187"/>
      <c r="I61" s="105"/>
      <c r="J61" s="187"/>
      <c r="K61" s="188"/>
      <c r="L61" s="189"/>
      <c r="M61" s="190"/>
      <c r="N61" s="191"/>
      <c r="O61" s="192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984"/>
      <c r="AB61" s="985"/>
    </row>
    <row r="62" spans="1:130" ht="16.149999999999999" customHeight="1" x14ac:dyDescent="0.25">
      <c r="A62" s="1236" t="s">
        <v>69</v>
      </c>
      <c r="B62" s="1236"/>
      <c r="C62" s="47">
        <f>SUM(D62+E62)</f>
        <v>0</v>
      </c>
      <c r="D62" s="111">
        <f t="shared" si="7"/>
        <v>0</v>
      </c>
      <c r="E62" s="181">
        <f t="shared" si="7"/>
        <v>0</v>
      </c>
      <c r="F62" s="193"/>
      <c r="G62" s="194"/>
      <c r="H62" s="195"/>
      <c r="I62" s="194"/>
      <c r="J62" s="195"/>
      <c r="K62" s="196"/>
      <c r="L62" s="189"/>
      <c r="M62" s="190"/>
      <c r="N62" s="191"/>
      <c r="O62" s="192"/>
      <c r="P62" s="81"/>
      <c r="Q62" s="197"/>
      <c r="R62" s="197"/>
      <c r="S62" s="197"/>
      <c r="T62" s="197"/>
      <c r="U62" s="7"/>
      <c r="V62" s="7"/>
      <c r="W62" s="7"/>
      <c r="X62" s="7"/>
      <c r="Y62" s="7"/>
      <c r="Z62" s="7"/>
      <c r="AA62" s="986"/>
      <c r="AB62" s="985"/>
    </row>
    <row r="63" spans="1:130" ht="16.149999999999999" customHeight="1" x14ac:dyDescent="0.25">
      <c r="A63" s="1237" t="s">
        <v>70</v>
      </c>
      <c r="B63" s="1237"/>
      <c r="C63" s="199">
        <f>SUM(D63+E63)</f>
        <v>0</v>
      </c>
      <c r="D63" s="200">
        <f>SUM(J63+L63+N63)</f>
        <v>0</v>
      </c>
      <c r="E63" s="201">
        <f>SUM(K63+M63+O63)</f>
        <v>0</v>
      </c>
      <c r="F63" s="202"/>
      <c r="G63" s="203"/>
      <c r="H63" s="202"/>
      <c r="I63" s="203"/>
      <c r="J63" s="204"/>
      <c r="K63" s="205"/>
      <c r="L63" s="206"/>
      <c r="M63" s="207"/>
      <c r="N63" s="208"/>
      <c r="O63" s="209"/>
      <c r="P63" s="81"/>
      <c r="Q63" s="197"/>
      <c r="R63" s="197"/>
      <c r="S63" s="197"/>
      <c r="T63" s="197"/>
      <c r="U63" s="7"/>
      <c r="V63" s="7"/>
      <c r="W63" s="7"/>
      <c r="X63" s="7"/>
      <c r="Y63" s="7"/>
      <c r="Z63" s="7"/>
      <c r="AA63" s="210"/>
    </row>
    <row r="64" spans="1:130" s="8" customFormat="1" ht="31.15" customHeight="1" x14ac:dyDescent="0.25">
      <c r="A64" s="211" t="s">
        <v>71</v>
      </c>
      <c r="B64" s="86"/>
      <c r="C64" s="86"/>
      <c r="D64" s="86"/>
      <c r="E64" s="212"/>
      <c r="F64" s="86"/>
      <c r="G64" s="212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987"/>
      <c r="V64" s="987"/>
      <c r="W64" s="987"/>
      <c r="X64" s="987"/>
      <c r="Y64" s="987"/>
      <c r="Z64" s="986"/>
      <c r="AA64" s="986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</row>
    <row r="65" spans="1:130" s="8" customFormat="1" ht="31.15" customHeight="1" x14ac:dyDescent="0.25">
      <c r="A65" s="211" t="s">
        <v>72</v>
      </c>
      <c r="B65" s="211"/>
      <c r="C65" s="211"/>
      <c r="D65" s="211"/>
      <c r="E65" s="211"/>
      <c r="F65" s="211"/>
      <c r="G65" s="211"/>
      <c r="H65" s="211"/>
      <c r="I65" s="211"/>
      <c r="J65" s="214"/>
      <c r="K65" s="81"/>
      <c r="L65" s="81"/>
      <c r="M65" s="81"/>
      <c r="N65" s="197"/>
      <c r="O65" s="197"/>
      <c r="P65" s="197"/>
      <c r="Q65" s="197"/>
      <c r="R65" s="197"/>
      <c r="S65" s="197"/>
      <c r="T65" s="197"/>
      <c r="U65" s="986"/>
      <c r="V65" s="986"/>
      <c r="W65" s="986"/>
      <c r="X65" s="986"/>
      <c r="Y65" s="986"/>
      <c r="Z65" s="986"/>
      <c r="AA65" s="986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</row>
    <row r="66" spans="1:130" ht="16.149999999999999" customHeight="1" x14ac:dyDescent="0.25">
      <c r="A66" s="1640" t="s">
        <v>73</v>
      </c>
      <c r="B66" s="1640"/>
      <c r="C66" s="1640" t="s">
        <v>59</v>
      </c>
      <c r="D66" s="215"/>
      <c r="E66" s="166"/>
      <c r="F66" s="166"/>
      <c r="G66" s="166"/>
      <c r="H66" s="166"/>
      <c r="I66" s="166"/>
      <c r="J66" s="166"/>
      <c r="K66" s="216"/>
      <c r="L66" s="216"/>
      <c r="M66" s="216"/>
      <c r="N66" s="17"/>
      <c r="O66" s="17"/>
      <c r="P66" s="7"/>
      <c r="Q66" s="7"/>
      <c r="R66" s="986"/>
      <c r="S66" s="986"/>
      <c r="T66" s="986"/>
      <c r="U66" s="986"/>
      <c r="V66" s="986"/>
      <c r="W66" s="986"/>
      <c r="X66" s="986"/>
      <c r="Y66" s="986"/>
      <c r="Z66" s="986"/>
      <c r="AA66" s="986"/>
    </row>
    <row r="67" spans="1:130" ht="16.149999999999999" customHeight="1" x14ac:dyDescent="0.25">
      <c r="A67" s="1199"/>
      <c r="B67" s="1199"/>
      <c r="C67" s="1199"/>
      <c r="D67" s="166"/>
      <c r="E67" s="166"/>
      <c r="F67" s="166"/>
      <c r="G67" s="166"/>
      <c r="H67" s="166"/>
      <c r="I67" s="166"/>
      <c r="J67" s="166"/>
      <c r="K67" s="216"/>
      <c r="L67" s="216"/>
      <c r="M67" s="216"/>
      <c r="N67" s="17"/>
      <c r="O67" s="17"/>
      <c r="P67" s="17"/>
      <c r="Q67" s="17"/>
      <c r="R67" s="988"/>
      <c r="S67" s="988"/>
      <c r="T67" s="988"/>
      <c r="U67" s="988"/>
      <c r="V67" s="988"/>
      <c r="W67" s="988"/>
      <c r="X67" s="988"/>
      <c r="Y67" s="988"/>
      <c r="Z67" s="986"/>
      <c r="AA67" s="986"/>
    </row>
    <row r="68" spans="1:130" ht="16.149999999999999" customHeight="1" x14ac:dyDescent="0.25">
      <c r="A68" s="1230" t="s">
        <v>59</v>
      </c>
      <c r="B68" s="1230"/>
      <c r="C68" s="218">
        <f>SUM(C69:C72)</f>
        <v>0</v>
      </c>
      <c r="D68" s="219"/>
      <c r="E68" s="166"/>
      <c r="F68" s="166"/>
      <c r="G68" s="166"/>
      <c r="H68" s="166"/>
      <c r="I68" s="166"/>
      <c r="J68" s="166"/>
      <c r="K68" s="216"/>
      <c r="L68" s="216"/>
      <c r="M68" s="216"/>
      <c r="N68" s="17"/>
      <c r="O68" s="17"/>
      <c r="P68" s="17"/>
      <c r="Q68" s="17"/>
      <c r="R68" s="988"/>
      <c r="S68" s="988"/>
      <c r="T68" s="989"/>
      <c r="U68" s="989"/>
      <c r="V68" s="989"/>
      <c r="W68" s="989"/>
      <c r="X68" s="989"/>
      <c r="Y68" s="989"/>
      <c r="Z68" s="986"/>
      <c r="AA68" s="986"/>
    </row>
    <row r="69" spans="1:130" ht="16.149999999999999" customHeight="1" x14ac:dyDescent="0.25">
      <c r="A69" s="1231" t="s">
        <v>74</v>
      </c>
      <c r="B69" s="1231"/>
      <c r="C69" s="221"/>
      <c r="D69" s="219"/>
      <c r="E69" s="166"/>
      <c r="F69" s="166"/>
      <c r="G69" s="166"/>
      <c r="H69" s="166"/>
      <c r="I69" s="166"/>
      <c r="J69" s="166"/>
      <c r="K69" s="216"/>
      <c r="L69" s="216"/>
      <c r="M69" s="216"/>
      <c r="N69" s="17"/>
      <c r="O69" s="17"/>
      <c r="P69" s="17"/>
      <c r="Q69" s="17"/>
      <c r="R69" s="988"/>
      <c r="S69" s="988"/>
      <c r="T69" s="989"/>
      <c r="U69" s="989"/>
      <c r="V69" s="989"/>
      <c r="W69" s="989"/>
      <c r="X69" s="989"/>
      <c r="Y69" s="989"/>
      <c r="Z69" s="986"/>
      <c r="AA69" s="986"/>
    </row>
    <row r="70" spans="1:130" ht="16.149999999999999" customHeight="1" x14ac:dyDescent="0.25">
      <c r="A70" s="1232" t="s">
        <v>75</v>
      </c>
      <c r="B70" s="1232"/>
      <c r="C70" s="222"/>
      <c r="D70" s="219"/>
      <c r="E70" s="166"/>
      <c r="F70" s="166"/>
      <c r="G70" s="166"/>
      <c r="H70" s="166"/>
      <c r="I70" s="166"/>
      <c r="J70" s="166"/>
      <c r="K70" s="216"/>
      <c r="L70" s="216"/>
      <c r="M70" s="216"/>
      <c r="N70" s="17"/>
      <c r="O70" s="17"/>
      <c r="P70" s="17"/>
      <c r="Q70" s="17"/>
      <c r="R70" s="988"/>
      <c r="S70" s="988"/>
      <c r="T70" s="989"/>
      <c r="U70" s="989"/>
      <c r="V70" s="989"/>
      <c r="W70" s="989"/>
      <c r="X70" s="989"/>
      <c r="Y70" s="989"/>
      <c r="Z70" s="986"/>
      <c r="AA70" s="986"/>
    </row>
    <row r="71" spans="1:130" ht="16.149999999999999" customHeight="1" x14ac:dyDescent="0.25">
      <c r="A71" s="1232" t="s">
        <v>22</v>
      </c>
      <c r="B71" s="1232"/>
      <c r="C71" s="222"/>
      <c r="D71" s="219"/>
      <c r="E71" s="166"/>
      <c r="F71" s="166"/>
      <c r="G71" s="166"/>
      <c r="H71" s="166"/>
      <c r="I71" s="166"/>
      <c r="J71" s="166"/>
      <c r="K71" s="216"/>
      <c r="L71" s="216"/>
      <c r="M71" s="216"/>
      <c r="N71" s="17"/>
      <c r="O71" s="17"/>
      <c r="P71" s="17"/>
      <c r="Q71" s="17"/>
      <c r="R71" s="988"/>
      <c r="S71" s="988"/>
      <c r="T71" s="989"/>
      <c r="U71" s="989"/>
      <c r="V71" s="989"/>
      <c r="W71" s="989"/>
      <c r="X71" s="989"/>
      <c r="Y71" s="989"/>
      <c r="Z71" s="986"/>
      <c r="AA71" s="986"/>
    </row>
    <row r="72" spans="1:130" ht="16.149999999999999" customHeight="1" x14ac:dyDescent="0.25">
      <c r="A72" s="1233" t="s">
        <v>76</v>
      </c>
      <c r="B72" s="1233"/>
      <c r="C72" s="223"/>
      <c r="D72" s="219"/>
      <c r="E72" s="166"/>
      <c r="F72" s="166"/>
      <c r="G72" s="166"/>
      <c r="H72" s="166"/>
      <c r="I72" s="166"/>
      <c r="J72" s="166"/>
      <c r="K72" s="216"/>
      <c r="L72" s="216"/>
      <c r="M72" s="216"/>
      <c r="N72" s="17"/>
      <c r="O72" s="17"/>
      <c r="P72" s="17"/>
      <c r="Q72" s="17"/>
      <c r="R72" s="988"/>
      <c r="S72" s="988"/>
      <c r="T72" s="989"/>
      <c r="U72" s="989"/>
      <c r="V72" s="989"/>
      <c r="W72" s="989"/>
      <c r="X72" s="989"/>
      <c r="Y72" s="989"/>
      <c r="Z72" s="986"/>
      <c r="AA72" s="986"/>
    </row>
    <row r="73" spans="1:130" ht="31.15" customHeight="1" x14ac:dyDescent="0.25">
      <c r="A73" s="20" t="s">
        <v>77</v>
      </c>
      <c r="B73" s="20"/>
      <c r="C73" s="20"/>
      <c r="D73" s="20"/>
      <c r="E73" s="20"/>
      <c r="F73" s="211"/>
      <c r="G73" s="211"/>
      <c r="H73" s="211"/>
      <c r="I73" s="211"/>
      <c r="J73" s="86"/>
      <c r="K73" s="224"/>
      <c r="L73" s="224"/>
      <c r="M73" s="224"/>
      <c r="N73" s="7"/>
      <c r="O73" s="7"/>
      <c r="P73" s="7"/>
      <c r="Q73" s="7"/>
      <c r="R73" s="986"/>
      <c r="S73" s="986"/>
      <c r="T73" s="986"/>
      <c r="U73" s="989"/>
      <c r="V73" s="989"/>
      <c r="W73" s="989"/>
      <c r="X73" s="989"/>
      <c r="Y73" s="989"/>
      <c r="Z73" s="986"/>
      <c r="AA73" s="986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</row>
    <row r="74" spans="1:130" ht="36" customHeight="1" x14ac:dyDescent="0.25">
      <c r="A74" s="1621" t="s">
        <v>78</v>
      </c>
      <c r="B74" s="1622"/>
      <c r="C74" s="942" t="s">
        <v>79</v>
      </c>
      <c r="D74" s="942" t="s">
        <v>38</v>
      </c>
      <c r="E74" s="942" t="s">
        <v>80</v>
      </c>
      <c r="F74" s="86"/>
      <c r="G74" s="86"/>
      <c r="H74" s="86"/>
      <c r="I74" s="86"/>
      <c r="J74" s="86"/>
      <c r="K74" s="224"/>
      <c r="L74" s="224"/>
      <c r="M74" s="224"/>
      <c r="N74" s="7"/>
      <c r="O74" s="7"/>
      <c r="P74" s="7"/>
      <c r="Q74" s="7"/>
      <c r="R74" s="986"/>
      <c r="S74" s="986"/>
      <c r="T74" s="986"/>
      <c r="U74" s="989"/>
      <c r="V74" s="989"/>
      <c r="W74" s="989"/>
      <c r="X74" s="989"/>
      <c r="Y74" s="989"/>
      <c r="Z74" s="986"/>
      <c r="AA74" s="986"/>
    </row>
    <row r="75" spans="1:130" ht="15" customHeight="1" x14ac:dyDescent="0.25">
      <c r="A75" s="1642" t="s">
        <v>81</v>
      </c>
      <c r="B75" s="1643"/>
      <c r="C75" s="226"/>
      <c r="D75" s="226"/>
      <c r="E75" s="226"/>
      <c r="F75" s="44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986"/>
      <c r="S75" s="986"/>
      <c r="T75" s="986"/>
      <c r="U75" s="988"/>
      <c r="V75" s="988"/>
      <c r="W75" s="988"/>
      <c r="X75" s="988"/>
      <c r="Y75" s="988"/>
      <c r="Z75" s="986"/>
      <c r="AA75" s="986"/>
      <c r="CC75" s="10" t="str">
        <f>IF(C75&lt;=[8]A05!C11,"", "* Total de aplicaciones EPSA NO DEBE ser MAYOR que el Total de Gestantes ingresadas en REM A05 Sección A. ")</f>
        <v/>
      </c>
      <c r="CG75" s="10">
        <v>0</v>
      </c>
      <c r="CH75" s="10">
        <v>0</v>
      </c>
    </row>
    <row r="76" spans="1:130" ht="31.15" customHeight="1" x14ac:dyDescent="0.25">
      <c r="A76" s="20" t="s">
        <v>82</v>
      </c>
      <c r="B76" s="20"/>
      <c r="C76" s="20"/>
      <c r="D76" s="20"/>
      <c r="E76" s="20"/>
      <c r="F76" s="211"/>
      <c r="G76" s="211"/>
      <c r="H76" s="211"/>
      <c r="I76" s="990"/>
      <c r="J76" s="991"/>
      <c r="K76" s="990"/>
      <c r="L76" s="986"/>
      <c r="M76" s="986"/>
      <c r="N76" s="986"/>
      <c r="O76" s="986"/>
      <c r="P76" s="992"/>
      <c r="Q76" s="991"/>
      <c r="R76" s="986"/>
      <c r="S76" s="986"/>
      <c r="T76" s="986"/>
      <c r="U76" s="988"/>
      <c r="V76" s="988"/>
      <c r="W76" s="988"/>
      <c r="X76" s="988"/>
      <c r="Y76" s="988"/>
      <c r="Z76" s="986"/>
      <c r="AA76" s="986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G76" s="10">
        <v>0</v>
      </c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</row>
    <row r="77" spans="1:130" ht="51" customHeight="1" x14ac:dyDescent="0.25">
      <c r="A77" s="1644" t="s">
        <v>83</v>
      </c>
      <c r="B77" s="1645"/>
      <c r="C77" s="994" t="s">
        <v>79</v>
      </c>
      <c r="D77" s="229" t="s">
        <v>84</v>
      </c>
      <c r="E77" s="229" t="s">
        <v>85</v>
      </c>
      <c r="F77" s="230"/>
      <c r="G77" s="230"/>
      <c r="H77" s="230"/>
      <c r="I77" s="995"/>
      <c r="J77" s="995"/>
      <c r="K77" s="990"/>
      <c r="L77" s="986"/>
      <c r="M77" s="986"/>
      <c r="N77" s="986"/>
      <c r="O77" s="986"/>
      <c r="P77" s="986"/>
      <c r="Q77" s="986"/>
      <c r="R77" s="210"/>
      <c r="S77" s="7"/>
      <c r="T77" s="7"/>
      <c r="U77" s="17"/>
      <c r="V77" s="17"/>
      <c r="W77" s="17"/>
      <c r="X77" s="17"/>
      <c r="Y77" s="17"/>
      <c r="Z77" s="7"/>
      <c r="AA77" s="7"/>
      <c r="CG77" s="10">
        <v>0</v>
      </c>
    </row>
    <row r="78" spans="1:130" ht="25.15" customHeight="1" x14ac:dyDescent="0.25">
      <c r="A78" s="1645" t="s">
        <v>86</v>
      </c>
      <c r="B78" s="944" t="s">
        <v>87</v>
      </c>
      <c r="C78" s="233"/>
      <c r="D78" s="234"/>
      <c r="E78" s="233"/>
      <c r="F78" s="44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996"/>
      <c r="S78" s="7"/>
      <c r="T78" s="7"/>
      <c r="U78" s="17"/>
      <c r="V78" s="17"/>
      <c r="W78" s="17"/>
      <c r="X78" s="17"/>
      <c r="Y78" s="17"/>
      <c r="Z78" s="7"/>
      <c r="AA78" s="7"/>
      <c r="CG78" s="10">
        <v>0</v>
      </c>
    </row>
    <row r="79" spans="1:130" ht="25.15" customHeight="1" thickBot="1" x14ac:dyDescent="0.3">
      <c r="A79" s="1205"/>
      <c r="B79" s="236" t="s">
        <v>88</v>
      </c>
      <c r="C79" s="237"/>
      <c r="D79" s="238"/>
      <c r="E79" s="237"/>
      <c r="F79" s="44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986"/>
      <c r="S79" s="7"/>
      <c r="T79" s="7"/>
      <c r="U79" s="17"/>
      <c r="V79" s="17"/>
      <c r="W79" s="17"/>
      <c r="X79" s="17"/>
      <c r="Y79" s="17"/>
      <c r="Z79" s="7"/>
      <c r="AA79" s="7"/>
      <c r="CG79" s="10">
        <v>0</v>
      </c>
    </row>
    <row r="80" spans="1:130" ht="16.149999999999999" customHeight="1" thickTop="1" x14ac:dyDescent="0.25">
      <c r="A80" s="1244" t="s">
        <v>89</v>
      </c>
      <c r="B80" s="239" t="s">
        <v>90</v>
      </c>
      <c r="C80" s="240"/>
      <c r="D80" s="240"/>
      <c r="E80" s="241"/>
      <c r="F80" s="44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986"/>
      <c r="S80" s="7"/>
      <c r="T80" s="7"/>
      <c r="U80" s="17"/>
      <c r="V80" s="17"/>
      <c r="W80" s="17"/>
      <c r="X80" s="17"/>
      <c r="Y80" s="17"/>
      <c r="Z80" s="7"/>
      <c r="AA80" s="7"/>
      <c r="CG80" s="10">
        <v>0</v>
      </c>
    </row>
    <row r="81" spans="1:130" ht="16.149999999999999" customHeight="1" x14ac:dyDescent="0.25">
      <c r="A81" s="1199"/>
      <c r="B81" s="242" t="s">
        <v>91</v>
      </c>
      <c r="C81" s="223"/>
      <c r="D81" s="223"/>
      <c r="E81" s="243"/>
      <c r="F81" s="44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986"/>
      <c r="S81" s="7"/>
      <c r="T81" s="7"/>
      <c r="U81" s="17"/>
      <c r="V81" s="17"/>
      <c r="W81" s="17"/>
      <c r="X81" s="17"/>
      <c r="Y81" s="17"/>
      <c r="Z81" s="7"/>
      <c r="AA81" s="7"/>
      <c r="CG81" s="10">
        <v>0</v>
      </c>
    </row>
    <row r="82" spans="1:130" ht="31.15" customHeight="1" x14ac:dyDescent="0.25">
      <c r="A82" s="20" t="s">
        <v>92</v>
      </c>
      <c r="B82" s="244"/>
      <c r="C82" s="70"/>
      <c r="D82" s="70"/>
      <c r="E82" s="70"/>
      <c r="F82" s="245"/>
      <c r="G82" s="86"/>
      <c r="H82" s="224"/>
      <c r="I82" s="7"/>
      <c r="J82" s="246"/>
      <c r="K82" s="991"/>
      <c r="L82" s="997"/>
      <c r="M82" s="997"/>
      <c r="N82" s="986"/>
      <c r="O82" s="986"/>
      <c r="P82" s="986"/>
      <c r="Q82" s="986"/>
      <c r="R82" s="986"/>
      <c r="S82" s="7"/>
      <c r="T82" s="7"/>
      <c r="U82" s="17"/>
      <c r="V82" s="17"/>
      <c r="W82" s="17"/>
      <c r="X82" s="17"/>
      <c r="Y82" s="17"/>
      <c r="Z82" s="7"/>
      <c r="AA82" s="7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</row>
    <row r="83" spans="1:130" ht="16.149999999999999" customHeight="1" x14ac:dyDescent="0.25">
      <c r="A83" s="1646" t="s">
        <v>93</v>
      </c>
      <c r="B83" s="1645"/>
      <c r="C83" s="1621" t="s">
        <v>59</v>
      </c>
      <c r="D83" s="1641"/>
      <c r="E83" s="1622"/>
      <c r="F83" s="1621" t="s">
        <v>94</v>
      </c>
      <c r="G83" s="1622"/>
      <c r="H83" s="1621" t="s">
        <v>95</v>
      </c>
      <c r="I83" s="1622"/>
      <c r="J83" s="216"/>
      <c r="K83" s="999"/>
      <c r="L83" s="989"/>
      <c r="M83" s="989"/>
      <c r="N83" s="1000"/>
      <c r="O83" s="1000"/>
      <c r="P83" s="989"/>
      <c r="Q83" s="989"/>
      <c r="R83" s="988"/>
      <c r="S83" s="17"/>
      <c r="T83" s="17"/>
      <c r="U83" s="17"/>
      <c r="V83" s="17"/>
      <c r="W83" s="17"/>
      <c r="X83" s="17"/>
      <c r="Y83" s="17"/>
      <c r="Z83" s="7"/>
      <c r="AA83" s="7"/>
    </row>
    <row r="84" spans="1:130" ht="16.149999999999999" customHeight="1" x14ac:dyDescent="0.25">
      <c r="A84" s="1191"/>
      <c r="B84" s="1185"/>
      <c r="C84" s="1001" t="s">
        <v>17</v>
      </c>
      <c r="D84" s="1031" t="s">
        <v>18</v>
      </c>
      <c r="E84" s="948" t="s">
        <v>19</v>
      </c>
      <c r="F84" s="30" t="s">
        <v>18</v>
      </c>
      <c r="G84" s="948" t="s">
        <v>19</v>
      </c>
      <c r="H84" s="30" t="s">
        <v>18</v>
      </c>
      <c r="I84" s="948" t="s">
        <v>19</v>
      </c>
      <c r="J84" s="166"/>
      <c r="K84" s="216"/>
      <c r="L84" s="989"/>
      <c r="M84" s="989"/>
      <c r="N84" s="989"/>
      <c r="O84" s="1000"/>
      <c r="P84" s="1000"/>
      <c r="Q84" s="989"/>
      <c r="R84" s="989"/>
      <c r="S84" s="17"/>
      <c r="T84" s="17"/>
      <c r="U84" s="17"/>
      <c r="V84" s="17"/>
      <c r="W84" s="17"/>
      <c r="X84" s="17"/>
      <c r="Y84" s="17"/>
      <c r="Z84" s="7"/>
      <c r="AA84" s="7"/>
    </row>
    <row r="85" spans="1:130" ht="16.149999999999999" customHeight="1" x14ac:dyDescent="0.25">
      <c r="A85" s="1621" t="s">
        <v>59</v>
      </c>
      <c r="B85" s="1622"/>
      <c r="C85" s="169">
        <f t="shared" ref="C85:I85" si="8">SUM(C86:C90)</f>
        <v>0</v>
      </c>
      <c r="D85" s="1002">
        <f t="shared" si="8"/>
        <v>0</v>
      </c>
      <c r="E85" s="981">
        <f t="shared" si="8"/>
        <v>0</v>
      </c>
      <c r="F85" s="982">
        <f t="shared" si="8"/>
        <v>0</v>
      </c>
      <c r="G85" s="171">
        <f t="shared" si="8"/>
        <v>0</v>
      </c>
      <c r="H85" s="982">
        <f t="shared" si="8"/>
        <v>0</v>
      </c>
      <c r="I85" s="171">
        <f t="shared" si="8"/>
        <v>0</v>
      </c>
      <c r="J85" s="20"/>
      <c r="K85" s="20"/>
      <c r="L85" s="1003"/>
      <c r="M85" s="989"/>
      <c r="N85" s="989"/>
      <c r="O85" s="1000"/>
      <c r="P85" s="1000"/>
      <c r="Q85" s="1004"/>
      <c r="R85" s="1004"/>
      <c r="S85" s="17"/>
      <c r="T85" s="17"/>
      <c r="U85" s="17"/>
      <c r="V85" s="17"/>
      <c r="W85" s="17"/>
      <c r="X85" s="17"/>
      <c r="Y85" s="17"/>
      <c r="Z85" s="7"/>
      <c r="AA85" s="7"/>
    </row>
    <row r="86" spans="1:130" ht="16.149999999999999" customHeight="1" x14ac:dyDescent="0.25">
      <c r="A86" s="1238" t="s">
        <v>22</v>
      </c>
      <c r="B86" s="1239"/>
      <c r="C86" s="253">
        <f>SUM(D86+E86)</f>
        <v>0</v>
      </c>
      <c r="D86" s="254">
        <f t="shared" ref="D86:E90" si="9">SUM(F86+H86)</f>
        <v>0</v>
      </c>
      <c r="E86" s="155">
        <f t="shared" si="9"/>
        <v>0</v>
      </c>
      <c r="F86" s="119"/>
      <c r="G86" s="123"/>
      <c r="H86" s="119"/>
      <c r="I86" s="123"/>
      <c r="J86" s="255"/>
      <c r="K86" s="216"/>
      <c r="L86" s="989"/>
      <c r="M86" s="989"/>
      <c r="N86" s="989"/>
      <c r="O86" s="1000"/>
      <c r="P86" s="1000"/>
      <c r="Q86" s="1004"/>
      <c r="R86" s="1004"/>
      <c r="S86" s="17"/>
      <c r="T86" s="17"/>
      <c r="U86" s="17"/>
      <c r="V86" s="17"/>
      <c r="W86" s="17"/>
      <c r="X86" s="17"/>
      <c r="Y86" s="17"/>
      <c r="Z86" s="7"/>
      <c r="AA86" s="7"/>
    </row>
    <row r="87" spans="1:130" ht="16.149999999999999" customHeight="1" x14ac:dyDescent="0.25">
      <c r="A87" s="1240" t="s">
        <v>76</v>
      </c>
      <c r="B87" s="1241"/>
      <c r="C87" s="256">
        <f>SUM(D87+E87)</f>
        <v>0</v>
      </c>
      <c r="D87" s="257">
        <f t="shared" si="9"/>
        <v>0</v>
      </c>
      <c r="E87" s="159">
        <f t="shared" si="9"/>
        <v>0</v>
      </c>
      <c r="F87" s="50"/>
      <c r="G87" s="100"/>
      <c r="H87" s="50"/>
      <c r="I87" s="100"/>
      <c r="J87" s="255"/>
      <c r="K87" s="216"/>
      <c r="L87" s="989"/>
      <c r="M87" s="989"/>
      <c r="N87" s="989"/>
      <c r="O87" s="1000"/>
      <c r="P87" s="1000"/>
      <c r="Q87" s="1004"/>
      <c r="R87" s="1004"/>
      <c r="S87" s="17"/>
      <c r="T87" s="17"/>
      <c r="U87" s="17"/>
      <c r="V87" s="17"/>
      <c r="W87" s="17"/>
      <c r="X87" s="17"/>
      <c r="Y87" s="17"/>
      <c r="Z87" s="7"/>
      <c r="AA87" s="7"/>
    </row>
    <row r="88" spans="1:130" ht="16.149999999999999" customHeight="1" x14ac:dyDescent="0.25">
      <c r="A88" s="1240" t="s">
        <v>75</v>
      </c>
      <c r="B88" s="1241"/>
      <c r="C88" s="256">
        <f>SUM(D88+E88)</f>
        <v>0</v>
      </c>
      <c r="D88" s="257">
        <f t="shared" si="9"/>
        <v>0</v>
      </c>
      <c r="E88" s="159">
        <f t="shared" si="9"/>
        <v>0</v>
      </c>
      <c r="F88" s="104"/>
      <c r="G88" s="108"/>
      <c r="H88" s="104"/>
      <c r="I88" s="108"/>
      <c r="J88" s="255"/>
      <c r="K88" s="216"/>
      <c r="L88" s="989"/>
      <c r="M88" s="989"/>
      <c r="N88" s="989"/>
      <c r="O88" s="1000"/>
      <c r="P88" s="1000"/>
      <c r="Q88" s="1004"/>
      <c r="R88" s="1004"/>
      <c r="S88" s="17"/>
      <c r="T88" s="17"/>
      <c r="U88" s="17"/>
      <c r="V88" s="17"/>
      <c r="W88" s="17"/>
      <c r="X88" s="17"/>
      <c r="Y88" s="17"/>
      <c r="Z88" s="7"/>
      <c r="AA88" s="7"/>
    </row>
    <row r="89" spans="1:130" ht="16.149999999999999" customHeight="1" x14ac:dyDescent="0.25">
      <c r="A89" s="1247" t="s">
        <v>96</v>
      </c>
      <c r="B89" s="1248"/>
      <c r="C89" s="258">
        <f>SUM(D89+E89)</f>
        <v>0</v>
      </c>
      <c r="D89" s="259">
        <f t="shared" si="9"/>
        <v>0</v>
      </c>
      <c r="E89" s="260">
        <f t="shared" si="9"/>
        <v>0</v>
      </c>
      <c r="F89" s="134"/>
      <c r="G89" s="138"/>
      <c r="H89" s="134"/>
      <c r="I89" s="138"/>
      <c r="J89" s="255"/>
      <c r="K89" s="216"/>
      <c r="L89" s="989"/>
      <c r="M89" s="989"/>
      <c r="N89" s="989"/>
      <c r="O89" s="1000"/>
      <c r="P89" s="1000"/>
      <c r="Q89" s="1004"/>
      <c r="R89" s="1004"/>
      <c r="S89" s="17"/>
      <c r="T89" s="17"/>
      <c r="U89" s="17"/>
      <c r="V89" s="17"/>
      <c r="W89" s="17"/>
      <c r="X89" s="17"/>
      <c r="Y89" s="17"/>
      <c r="Z89" s="7"/>
      <c r="AA89" s="7"/>
    </row>
    <row r="90" spans="1:130" ht="16.149999999999999" customHeight="1" x14ac:dyDescent="0.25">
      <c r="A90" s="1249" t="s">
        <v>97</v>
      </c>
      <c r="B90" s="1250"/>
      <c r="C90" s="261">
        <f>SUM(D90+E90)</f>
        <v>0</v>
      </c>
      <c r="D90" s="262">
        <f t="shared" si="9"/>
        <v>0</v>
      </c>
      <c r="E90" s="162">
        <f t="shared" si="9"/>
        <v>0</v>
      </c>
      <c r="F90" s="58"/>
      <c r="G90" s="117"/>
      <c r="H90" s="58"/>
      <c r="I90" s="117"/>
      <c r="J90" s="255"/>
      <c r="K90" s="216"/>
      <c r="L90" s="989"/>
      <c r="M90" s="989"/>
      <c r="N90" s="989"/>
      <c r="O90" s="1000"/>
      <c r="P90" s="1000"/>
      <c r="Q90" s="1004"/>
      <c r="R90" s="1004"/>
      <c r="S90" s="17"/>
      <c r="T90" s="17"/>
      <c r="U90" s="17"/>
      <c r="V90" s="17"/>
      <c r="W90" s="17"/>
      <c r="X90" s="17"/>
      <c r="Y90" s="17"/>
      <c r="Z90" s="7"/>
      <c r="AA90" s="7"/>
    </row>
    <row r="91" spans="1:130" s="267" customFormat="1" ht="31.15" customHeight="1" x14ac:dyDescent="0.25">
      <c r="A91" s="1251" t="s">
        <v>98</v>
      </c>
      <c r="B91" s="1251"/>
      <c r="C91" s="1251"/>
      <c r="D91" s="1251"/>
      <c r="E91" s="1251"/>
      <c r="F91" s="1251"/>
      <c r="G91" s="1251"/>
      <c r="H91" s="1251"/>
      <c r="I91" s="1251"/>
      <c r="J91" s="1251"/>
      <c r="K91" s="1251"/>
      <c r="L91" s="1251"/>
      <c r="M91" s="1251"/>
      <c r="N91" s="1251"/>
      <c r="O91" s="1251"/>
      <c r="P91" s="1251"/>
      <c r="Q91" s="263"/>
      <c r="R91" s="264"/>
      <c r="S91" s="264"/>
      <c r="T91" s="264"/>
      <c r="U91" s="264"/>
      <c r="V91" s="264"/>
      <c r="W91" s="264"/>
      <c r="X91" s="264"/>
      <c r="Y91" s="264"/>
      <c r="Z91" s="245"/>
      <c r="AA91" s="24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6"/>
      <c r="CB91" s="266"/>
      <c r="CC91" s="266"/>
      <c r="CD91" s="266"/>
      <c r="CE91" s="266"/>
      <c r="CF91" s="266"/>
      <c r="CG91" s="266"/>
      <c r="CH91" s="266"/>
      <c r="CI91" s="266"/>
      <c r="CJ91" s="266"/>
      <c r="CK91" s="266"/>
      <c r="CL91" s="266"/>
      <c r="CM91" s="266"/>
      <c r="CN91" s="266"/>
      <c r="CO91" s="266"/>
      <c r="CP91" s="266"/>
      <c r="CQ91" s="266"/>
      <c r="CR91" s="266"/>
      <c r="CS91" s="266"/>
      <c r="CT91" s="266"/>
      <c r="CU91" s="266"/>
      <c r="CV91" s="266"/>
      <c r="CW91" s="266"/>
      <c r="CX91" s="266"/>
      <c r="CY91" s="266"/>
      <c r="CZ91" s="266"/>
    </row>
    <row r="92" spans="1:130" ht="31.15" customHeight="1" x14ac:dyDescent="0.25">
      <c r="A92" s="1527" t="s">
        <v>99</v>
      </c>
      <c r="B92" s="1527"/>
      <c r="C92" s="1527"/>
      <c r="D92" s="1527"/>
      <c r="E92" s="1527"/>
      <c r="F92" s="1527"/>
      <c r="G92" s="1527"/>
      <c r="H92" s="1527"/>
      <c r="I92" s="1527"/>
      <c r="J92" s="1527"/>
      <c r="K92" s="1527"/>
      <c r="L92" s="1527"/>
      <c r="M92" s="1527"/>
      <c r="N92" s="1527"/>
      <c r="O92" s="1527"/>
      <c r="P92" s="1527"/>
      <c r="Q92" s="1527"/>
      <c r="R92" s="268"/>
      <c r="S92" s="268"/>
      <c r="T92" s="268"/>
      <c r="U92" s="268"/>
      <c r="V92" s="268"/>
      <c r="W92" s="17"/>
      <c r="X92" s="17"/>
      <c r="Y92" s="17"/>
      <c r="Z92" s="7"/>
      <c r="AA92" s="7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</row>
    <row r="93" spans="1:130" ht="16.149999999999999" customHeight="1" x14ac:dyDescent="0.25">
      <c r="A93" s="1647" t="s">
        <v>100</v>
      </c>
      <c r="B93" s="1648"/>
      <c r="C93" s="1644" t="s">
        <v>101</v>
      </c>
      <c r="D93" s="1646"/>
      <c r="E93" s="1645"/>
      <c r="F93" s="1629" t="s">
        <v>28</v>
      </c>
      <c r="G93" s="1649"/>
      <c r="H93" s="1649"/>
      <c r="I93" s="1649"/>
      <c r="J93" s="1649"/>
      <c r="K93" s="1649"/>
      <c r="L93" s="1649"/>
      <c r="M93" s="1649"/>
      <c r="N93" s="1649"/>
      <c r="O93" s="1649"/>
      <c r="P93" s="1649"/>
      <c r="Q93" s="1632"/>
      <c r="R93" s="166"/>
      <c r="S93" s="244"/>
      <c r="T93" s="216"/>
      <c r="U93" s="216"/>
      <c r="V93" s="244"/>
      <c r="W93" s="17"/>
      <c r="X93" s="17"/>
      <c r="Y93" s="17"/>
      <c r="Z93" s="7"/>
      <c r="AA93" s="7"/>
    </row>
    <row r="94" spans="1:130" ht="16.149999999999999" customHeight="1" x14ac:dyDescent="0.25">
      <c r="A94" s="1223"/>
      <c r="B94" s="1224"/>
      <c r="C94" s="1190"/>
      <c r="D94" s="1191"/>
      <c r="E94" s="1185"/>
      <c r="F94" s="1621" t="s">
        <v>102</v>
      </c>
      <c r="G94" s="1641"/>
      <c r="H94" s="1621" t="s">
        <v>103</v>
      </c>
      <c r="I94" s="1622"/>
      <c r="J94" s="1621" t="s">
        <v>104</v>
      </c>
      <c r="K94" s="1622"/>
      <c r="L94" s="1621" t="s">
        <v>105</v>
      </c>
      <c r="M94" s="1622"/>
      <c r="N94" s="1621" t="s">
        <v>106</v>
      </c>
      <c r="O94" s="1622"/>
      <c r="P94" s="1621" t="s">
        <v>107</v>
      </c>
      <c r="Q94" s="1622"/>
      <c r="R94" s="17"/>
      <c r="S94" s="17"/>
      <c r="T94" s="17"/>
      <c r="U94" s="17"/>
      <c r="V94" s="17"/>
      <c r="W94" s="17"/>
      <c r="X94" s="17"/>
      <c r="Y94" s="17"/>
      <c r="Z94" s="7"/>
      <c r="AA94" s="7"/>
    </row>
    <row r="95" spans="1:130" ht="16.149999999999999" customHeight="1" x14ac:dyDescent="0.25">
      <c r="A95" s="1225"/>
      <c r="B95" s="1226"/>
      <c r="C95" s="1001" t="s">
        <v>17</v>
      </c>
      <c r="D95" s="83" t="s">
        <v>18</v>
      </c>
      <c r="E95" s="932" t="s">
        <v>19</v>
      </c>
      <c r="F95" s="30" t="s">
        <v>18</v>
      </c>
      <c r="G95" s="1005" t="s">
        <v>19</v>
      </c>
      <c r="H95" s="30" t="s">
        <v>18</v>
      </c>
      <c r="I95" s="1006" t="s">
        <v>19</v>
      </c>
      <c r="J95" s="30" t="s">
        <v>18</v>
      </c>
      <c r="K95" s="1006" t="s">
        <v>19</v>
      </c>
      <c r="L95" s="30" t="s">
        <v>18</v>
      </c>
      <c r="M95" s="1006" t="s">
        <v>19</v>
      </c>
      <c r="N95" s="30" t="s">
        <v>18</v>
      </c>
      <c r="O95" s="1006" t="s">
        <v>19</v>
      </c>
      <c r="P95" s="30" t="s">
        <v>18</v>
      </c>
      <c r="Q95" s="1006" t="s">
        <v>19</v>
      </c>
      <c r="R95" s="17"/>
      <c r="S95" s="17"/>
      <c r="T95" s="17"/>
      <c r="U95" s="17"/>
      <c r="V95" s="17"/>
      <c r="W95" s="17"/>
      <c r="X95" s="17"/>
      <c r="Y95" s="17"/>
      <c r="Z95" s="7"/>
      <c r="AA95" s="7"/>
    </row>
    <row r="96" spans="1:130" ht="16.149999999999999" customHeight="1" x14ac:dyDescent="0.25">
      <c r="A96" s="1245" t="s">
        <v>108</v>
      </c>
      <c r="B96" s="1245"/>
      <c r="C96" s="270">
        <f>SUM(D96+E96)</f>
        <v>0</v>
      </c>
      <c r="D96" s="271">
        <f>+H96+J96+L96+N96+P96</f>
        <v>0</v>
      </c>
      <c r="E96" s="97">
        <f>+I96+K96+M96+O96+Q96</f>
        <v>0</v>
      </c>
      <c r="F96" s="272"/>
      <c r="G96" s="273"/>
      <c r="H96" s="119"/>
      <c r="I96" s="120"/>
      <c r="J96" s="119"/>
      <c r="K96" s="120"/>
      <c r="L96" s="119"/>
      <c r="M96" s="120"/>
      <c r="N96" s="119"/>
      <c r="O96" s="120"/>
      <c r="P96" s="121"/>
      <c r="Q96" s="120"/>
      <c r="R96" s="274"/>
      <c r="S96" s="17"/>
      <c r="T96" s="17"/>
      <c r="U96" s="17"/>
      <c r="V96" s="17"/>
      <c r="W96" s="17"/>
      <c r="X96" s="17"/>
      <c r="Y96" s="17"/>
      <c r="Z96" s="7"/>
      <c r="AA96" s="7"/>
    </row>
    <row r="97" spans="1:130" ht="16.149999999999999" customHeight="1" x14ac:dyDescent="0.25">
      <c r="A97" s="1246" t="s">
        <v>109</v>
      </c>
      <c r="B97" s="1246"/>
      <c r="C97" s="275">
        <f>SUM(D97+E97)</f>
        <v>0</v>
      </c>
      <c r="D97" s="276">
        <f>SUM(J97+L97+N97+P97)</f>
        <v>0</v>
      </c>
      <c r="E97" s="112">
        <f>SUM(K97+M97+O97+Q97)</f>
        <v>0</v>
      </c>
      <c r="F97" s="277"/>
      <c r="G97" s="278"/>
      <c r="H97" s="277"/>
      <c r="I97" s="279"/>
      <c r="J97" s="104"/>
      <c r="K97" s="105"/>
      <c r="L97" s="104"/>
      <c r="M97" s="105"/>
      <c r="N97" s="104"/>
      <c r="O97" s="105"/>
      <c r="P97" s="106"/>
      <c r="Q97" s="105"/>
      <c r="R97" s="274"/>
      <c r="S97" s="17"/>
      <c r="T97" s="17"/>
      <c r="U97" s="17"/>
      <c r="V97" s="17"/>
      <c r="W97" s="17"/>
      <c r="X97" s="17"/>
      <c r="Y97" s="17"/>
      <c r="Z97" s="7"/>
      <c r="AA97" s="7"/>
    </row>
    <row r="98" spans="1:130" ht="16.149999999999999" customHeight="1" x14ac:dyDescent="0.25">
      <c r="A98" s="1246" t="s">
        <v>110</v>
      </c>
      <c r="B98" s="1246"/>
      <c r="C98" s="275">
        <f t="shared" ref="C98:C103" si="10">SUM(D98+E98)</f>
        <v>0</v>
      </c>
      <c r="D98" s="276">
        <f>+J98+L98+N98+P98</f>
        <v>0</v>
      </c>
      <c r="E98" s="112">
        <f>+K98+M98+O98+Q98</f>
        <v>0</v>
      </c>
      <c r="F98" s="280"/>
      <c r="G98" s="281"/>
      <c r="H98" s="280"/>
      <c r="I98" s="282"/>
      <c r="J98" s="134"/>
      <c r="K98" s="135"/>
      <c r="L98" s="134"/>
      <c r="M98" s="135"/>
      <c r="N98" s="134"/>
      <c r="O98" s="135"/>
      <c r="P98" s="136"/>
      <c r="Q98" s="135"/>
      <c r="R98" s="274"/>
      <c r="S98" s="17"/>
      <c r="T98" s="17"/>
      <c r="U98" s="17"/>
      <c r="V98" s="17"/>
      <c r="W98" s="17"/>
      <c r="X98" s="17"/>
      <c r="Y98" s="17"/>
      <c r="Z98" s="7"/>
      <c r="AA98" s="7"/>
    </row>
    <row r="99" spans="1:130" ht="16.149999999999999" customHeight="1" x14ac:dyDescent="0.25">
      <c r="A99" s="1246" t="s">
        <v>111</v>
      </c>
      <c r="B99" s="1246"/>
      <c r="C99" s="275">
        <f>SUM(D99+E99)</f>
        <v>0</v>
      </c>
      <c r="D99" s="276">
        <f>+F99+H99</f>
        <v>0</v>
      </c>
      <c r="E99" s="112">
        <f>+G99+I99</f>
        <v>0</v>
      </c>
      <c r="F99" s="104"/>
      <c r="G99" s="283"/>
      <c r="H99" s="104"/>
      <c r="I99" s="105"/>
      <c r="J99" s="277"/>
      <c r="K99" s="279"/>
      <c r="L99" s="277"/>
      <c r="M99" s="279"/>
      <c r="N99" s="277"/>
      <c r="O99" s="279"/>
      <c r="P99" s="284"/>
      <c r="Q99" s="279"/>
      <c r="R99" s="274"/>
      <c r="S99" s="17"/>
      <c r="T99" s="17"/>
      <c r="U99" s="17"/>
      <c r="V99" s="17"/>
      <c r="W99" s="17"/>
      <c r="X99" s="17"/>
      <c r="Y99" s="17"/>
      <c r="Z99" s="7"/>
      <c r="AA99" s="7"/>
    </row>
    <row r="100" spans="1:130" ht="16.149999999999999" customHeight="1" x14ac:dyDescent="0.25">
      <c r="A100" s="1531" t="s">
        <v>112</v>
      </c>
      <c r="B100" s="1531"/>
      <c r="C100" s="285">
        <f>SUM(D100:E100)</f>
        <v>0</v>
      </c>
      <c r="D100" s="286">
        <f>SUM(H100+J100+L100+N100+P100)</f>
        <v>0</v>
      </c>
      <c r="E100" s="287">
        <f>SUM(I100+K100+M100+O100+Q100)</f>
        <v>0</v>
      </c>
      <c r="F100" s="804"/>
      <c r="G100" s="805"/>
      <c r="H100" s="288"/>
      <c r="I100" s="290"/>
      <c r="J100" s="288"/>
      <c r="K100" s="290"/>
      <c r="L100" s="288"/>
      <c r="M100" s="290"/>
      <c r="N100" s="288"/>
      <c r="O100" s="290"/>
      <c r="P100" s="288"/>
      <c r="Q100" s="290"/>
      <c r="R100" s="274"/>
      <c r="S100" s="17"/>
      <c r="T100" s="17"/>
      <c r="U100" s="17"/>
      <c r="V100" s="17"/>
      <c r="W100" s="17"/>
      <c r="X100" s="17"/>
      <c r="Y100" s="17"/>
      <c r="Z100" s="7"/>
      <c r="AA100" s="7"/>
    </row>
    <row r="101" spans="1:130" ht="16.149999999999999" customHeight="1" x14ac:dyDescent="0.25">
      <c r="A101" s="1640" t="s">
        <v>113</v>
      </c>
      <c r="B101" s="1007" t="s">
        <v>114</v>
      </c>
      <c r="C101" s="1008">
        <f t="shared" si="10"/>
        <v>0</v>
      </c>
      <c r="D101" s="1009">
        <f t="shared" ref="D101:E103" si="11">SUM(F101+H101+J101+L101+N101+P101)</f>
        <v>0</v>
      </c>
      <c r="E101" s="97">
        <f t="shared" si="11"/>
        <v>0</v>
      </c>
      <c r="F101" s="119"/>
      <c r="G101" s="292"/>
      <c r="H101" s="119"/>
      <c r="I101" s="123"/>
      <c r="J101" s="119"/>
      <c r="K101" s="120"/>
      <c r="L101" s="119"/>
      <c r="M101" s="120"/>
      <c r="N101" s="119"/>
      <c r="O101" s="123"/>
      <c r="P101" s="119"/>
      <c r="Q101" s="123"/>
      <c r="R101" s="274"/>
      <c r="S101" s="17"/>
      <c r="T101" s="17"/>
      <c r="U101" s="17"/>
      <c r="V101" s="17"/>
      <c r="W101" s="17"/>
      <c r="X101" s="17"/>
      <c r="Y101" s="17"/>
      <c r="Z101" s="7"/>
      <c r="AA101" s="7"/>
    </row>
    <row r="102" spans="1:130" ht="22.5" customHeight="1" x14ac:dyDescent="0.25">
      <c r="A102" s="1198"/>
      <c r="B102" s="293" t="s">
        <v>115</v>
      </c>
      <c r="C102" s="131">
        <f t="shared" si="10"/>
        <v>0</v>
      </c>
      <c r="D102" s="132">
        <f t="shared" si="11"/>
        <v>0</v>
      </c>
      <c r="E102" s="294">
        <f t="shared" si="11"/>
        <v>0</v>
      </c>
      <c r="F102" s="134"/>
      <c r="G102" s="295"/>
      <c r="H102" s="134"/>
      <c r="I102" s="138"/>
      <c r="J102" s="134"/>
      <c r="K102" s="135"/>
      <c r="L102" s="134"/>
      <c r="M102" s="135"/>
      <c r="N102" s="134"/>
      <c r="O102" s="138"/>
      <c r="P102" s="134"/>
      <c r="Q102" s="138"/>
      <c r="R102" s="274"/>
      <c r="S102" s="17"/>
      <c r="T102" s="17"/>
      <c r="U102" s="17"/>
      <c r="V102" s="17"/>
      <c r="W102" s="17"/>
      <c r="X102" s="17"/>
      <c r="Y102" s="17"/>
      <c r="Z102" s="7"/>
      <c r="AA102" s="7"/>
    </row>
    <row r="103" spans="1:130" ht="25.15" customHeight="1" x14ac:dyDescent="0.25">
      <c r="A103" s="1199"/>
      <c r="B103" s="160" t="s">
        <v>116</v>
      </c>
      <c r="C103" s="54">
        <f t="shared" si="10"/>
        <v>0</v>
      </c>
      <c r="D103" s="114">
        <f t="shared" si="11"/>
        <v>0</v>
      </c>
      <c r="E103" s="201">
        <f t="shared" si="11"/>
        <v>0</v>
      </c>
      <c r="F103" s="58"/>
      <c r="G103" s="296"/>
      <c r="H103" s="58"/>
      <c r="I103" s="117"/>
      <c r="J103" s="58"/>
      <c r="K103" s="59"/>
      <c r="L103" s="58"/>
      <c r="M103" s="59"/>
      <c r="N103" s="58"/>
      <c r="O103" s="117"/>
      <c r="P103" s="58"/>
      <c r="Q103" s="117"/>
      <c r="R103" s="274"/>
      <c r="S103" s="17"/>
      <c r="T103" s="17"/>
      <c r="U103" s="17"/>
      <c r="V103" s="17"/>
      <c r="W103" s="17"/>
      <c r="X103" s="17"/>
      <c r="Y103" s="17"/>
      <c r="Z103" s="7"/>
      <c r="AA103" s="7"/>
    </row>
    <row r="104" spans="1:130" ht="31.15" customHeight="1" x14ac:dyDescent="0.25">
      <c r="A104" s="1010" t="s">
        <v>117</v>
      </c>
      <c r="B104" s="1010"/>
      <c r="C104" s="1010"/>
      <c r="D104" s="1010"/>
      <c r="E104" s="1010"/>
      <c r="F104" s="1011"/>
      <c r="G104" s="1011"/>
      <c r="H104" s="1011"/>
      <c r="I104" s="1012"/>
      <c r="J104" s="1013"/>
      <c r="K104" s="1013"/>
      <c r="L104" s="1014"/>
      <c r="M104" s="1015"/>
      <c r="N104" s="1016"/>
      <c r="O104" s="1011"/>
      <c r="P104" s="1016"/>
      <c r="Q104" s="1017"/>
      <c r="R104" s="304"/>
      <c r="S104" s="304"/>
      <c r="T104" s="305"/>
      <c r="U104" s="305"/>
      <c r="V104" s="305"/>
      <c r="W104" s="306"/>
      <c r="X104" s="305"/>
      <c r="Y104" s="306"/>
      <c r="Z104" s="307"/>
      <c r="AA104" s="30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</row>
    <row r="105" spans="1:130" ht="16.149999999999999" customHeight="1" x14ac:dyDescent="0.25">
      <c r="A105" s="1198" t="s">
        <v>25</v>
      </c>
      <c r="B105" s="1198" t="s">
        <v>26</v>
      </c>
      <c r="C105" s="1201" t="s">
        <v>27</v>
      </c>
      <c r="D105" s="1229"/>
      <c r="E105" s="1205"/>
      <c r="F105" s="1262" t="s">
        <v>28</v>
      </c>
      <c r="G105" s="1262"/>
      <c r="H105" s="1262"/>
      <c r="I105" s="1262"/>
      <c r="J105" s="1262"/>
      <c r="K105" s="1262"/>
      <c r="L105" s="1262"/>
      <c r="M105" s="1262"/>
      <c r="N105" s="1262"/>
      <c r="O105" s="1262"/>
      <c r="P105" s="1262"/>
      <c r="Q105" s="1262"/>
      <c r="R105" s="1262"/>
      <c r="S105" s="1262"/>
      <c r="T105" s="1263"/>
      <c r="U105" s="1263"/>
      <c r="V105" s="1262"/>
      <c r="W105" s="1262"/>
      <c r="X105" s="1262"/>
      <c r="Y105" s="1262"/>
      <c r="Z105" s="1262"/>
      <c r="AA105" s="1226"/>
    </row>
    <row r="106" spans="1:130" ht="16.149999999999999" customHeight="1" x14ac:dyDescent="0.25">
      <c r="A106" s="1198"/>
      <c r="B106" s="1198"/>
      <c r="C106" s="1190"/>
      <c r="D106" s="1191"/>
      <c r="E106" s="1185"/>
      <c r="F106" s="1641" t="s">
        <v>118</v>
      </c>
      <c r="G106" s="1622"/>
      <c r="H106" s="1621" t="s">
        <v>119</v>
      </c>
      <c r="I106" s="1622"/>
      <c r="J106" s="1621" t="s">
        <v>120</v>
      </c>
      <c r="K106" s="1622"/>
      <c r="L106" s="1641" t="s">
        <v>121</v>
      </c>
      <c r="M106" s="1622"/>
      <c r="N106" s="1621" t="s">
        <v>122</v>
      </c>
      <c r="O106" s="1622"/>
      <c r="P106" s="1621" t="s">
        <v>123</v>
      </c>
      <c r="Q106" s="1622"/>
      <c r="R106" s="1621" t="s">
        <v>124</v>
      </c>
      <c r="S106" s="1622"/>
      <c r="T106" s="1621" t="s">
        <v>125</v>
      </c>
      <c r="U106" s="1622"/>
      <c r="V106" s="1621" t="s">
        <v>126</v>
      </c>
      <c r="W106" s="1622"/>
      <c r="X106" s="1621" t="s">
        <v>127</v>
      </c>
      <c r="Y106" s="1622"/>
      <c r="Z106" s="1652" t="s">
        <v>128</v>
      </c>
      <c r="AA106" s="1653"/>
    </row>
    <row r="107" spans="1:130" ht="16.149999999999999" customHeight="1" x14ac:dyDescent="0.25">
      <c r="A107" s="1199"/>
      <c r="B107" s="1199"/>
      <c r="C107" s="30" t="s">
        <v>17</v>
      </c>
      <c r="D107" s="83" t="s">
        <v>18</v>
      </c>
      <c r="E107" s="931" t="s">
        <v>19</v>
      </c>
      <c r="F107" s="1031" t="s">
        <v>18</v>
      </c>
      <c r="G107" s="932" t="s">
        <v>19</v>
      </c>
      <c r="H107" s="30" t="s">
        <v>18</v>
      </c>
      <c r="I107" s="932" t="s">
        <v>19</v>
      </c>
      <c r="J107" s="30" t="s">
        <v>18</v>
      </c>
      <c r="K107" s="932" t="s">
        <v>19</v>
      </c>
      <c r="L107" s="1031" t="s">
        <v>18</v>
      </c>
      <c r="M107" s="932" t="s">
        <v>19</v>
      </c>
      <c r="N107" s="30" t="s">
        <v>18</v>
      </c>
      <c r="O107" s="932" t="s">
        <v>19</v>
      </c>
      <c r="P107" s="30" t="s">
        <v>18</v>
      </c>
      <c r="Q107" s="932" t="s">
        <v>19</v>
      </c>
      <c r="R107" s="30" t="s">
        <v>18</v>
      </c>
      <c r="S107" s="942" t="s">
        <v>19</v>
      </c>
      <c r="T107" s="30" t="s">
        <v>18</v>
      </c>
      <c r="U107" s="932" t="s">
        <v>19</v>
      </c>
      <c r="V107" s="30" t="s">
        <v>18</v>
      </c>
      <c r="W107" s="932" t="s">
        <v>19</v>
      </c>
      <c r="X107" s="30" t="s">
        <v>18</v>
      </c>
      <c r="Y107" s="932" t="s">
        <v>19</v>
      </c>
      <c r="Z107" s="1018" t="s">
        <v>18</v>
      </c>
      <c r="AA107" s="310" t="s">
        <v>19</v>
      </c>
      <c r="AB107" s="311"/>
    </row>
    <row r="108" spans="1:130" ht="16.149999999999999" customHeight="1" x14ac:dyDescent="0.25">
      <c r="A108" s="1254" t="s">
        <v>129</v>
      </c>
      <c r="B108" s="94" t="s">
        <v>130</v>
      </c>
      <c r="C108" s="253">
        <f t="shared" ref="C108:C137" si="12">SUM(D108+E108)</f>
        <v>0</v>
      </c>
      <c r="D108" s="312">
        <f t="shared" ref="D108:D137" si="13">SUM(F108+H108+J108+L108+N108+P108+R108+T108+V108+X108+Z108)</f>
        <v>0</v>
      </c>
      <c r="E108" s="313">
        <f t="shared" ref="E108:E137" si="14">SUM(G108+I108+K108+M108+O108+Q108+S108+U108+W108+Y108+AA108)</f>
        <v>0</v>
      </c>
      <c r="F108" s="314"/>
      <c r="G108" s="123"/>
      <c r="H108" s="119"/>
      <c r="I108" s="120"/>
      <c r="J108" s="119"/>
      <c r="K108" s="120"/>
      <c r="L108" s="292"/>
      <c r="M108" s="120"/>
      <c r="N108" s="119"/>
      <c r="O108" s="120"/>
      <c r="P108" s="119"/>
      <c r="Q108" s="120"/>
      <c r="R108" s="119"/>
      <c r="S108" s="120"/>
      <c r="T108" s="119"/>
      <c r="U108" s="120"/>
      <c r="V108" s="121"/>
      <c r="W108" s="120"/>
      <c r="X108" s="121"/>
      <c r="Y108" s="120"/>
      <c r="Z108" s="315"/>
      <c r="AA108" s="316"/>
    </row>
    <row r="109" spans="1:130" ht="16.149999999999999" customHeight="1" x14ac:dyDescent="0.25">
      <c r="A109" s="1255"/>
      <c r="B109" s="940" t="s">
        <v>131</v>
      </c>
      <c r="C109" s="256">
        <f t="shared" si="12"/>
        <v>0</v>
      </c>
      <c r="D109" s="317">
        <f t="shared" si="13"/>
        <v>0</v>
      </c>
      <c r="E109" s="318">
        <f t="shared" si="14"/>
        <v>0</v>
      </c>
      <c r="F109" s="187"/>
      <c r="G109" s="108"/>
      <c r="H109" s="104"/>
      <c r="I109" s="105"/>
      <c r="J109" s="104"/>
      <c r="K109" s="105"/>
      <c r="L109" s="283"/>
      <c r="M109" s="105"/>
      <c r="N109" s="104"/>
      <c r="O109" s="105"/>
      <c r="P109" s="104"/>
      <c r="Q109" s="105"/>
      <c r="R109" s="104"/>
      <c r="S109" s="105"/>
      <c r="T109" s="104"/>
      <c r="U109" s="105"/>
      <c r="V109" s="106"/>
      <c r="W109" s="105"/>
      <c r="X109" s="106"/>
      <c r="Y109" s="105"/>
      <c r="Z109" s="319"/>
      <c r="AA109" s="320"/>
    </row>
    <row r="110" spans="1:130" ht="16.149999999999999" customHeight="1" x14ac:dyDescent="0.25">
      <c r="A110" s="1255"/>
      <c r="B110" s="941" t="s">
        <v>132</v>
      </c>
      <c r="C110" s="256">
        <f t="shared" si="12"/>
        <v>0</v>
      </c>
      <c r="D110" s="317">
        <f t="shared" si="13"/>
        <v>0</v>
      </c>
      <c r="E110" s="318">
        <f t="shared" si="14"/>
        <v>0</v>
      </c>
      <c r="F110" s="187"/>
      <c r="G110" s="108"/>
      <c r="H110" s="104"/>
      <c r="I110" s="105"/>
      <c r="J110" s="104"/>
      <c r="K110" s="105"/>
      <c r="L110" s="283"/>
      <c r="M110" s="105"/>
      <c r="N110" s="104"/>
      <c r="O110" s="105"/>
      <c r="P110" s="104"/>
      <c r="Q110" s="105"/>
      <c r="R110" s="104"/>
      <c r="S110" s="105"/>
      <c r="T110" s="104"/>
      <c r="U110" s="105"/>
      <c r="V110" s="106"/>
      <c r="W110" s="105"/>
      <c r="X110" s="106"/>
      <c r="Y110" s="105"/>
      <c r="Z110" s="319"/>
      <c r="AA110" s="320"/>
    </row>
    <row r="111" spans="1:130" ht="16.149999999999999" customHeight="1" x14ac:dyDescent="0.25">
      <c r="A111" s="1256"/>
      <c r="B111" s="941" t="s">
        <v>133</v>
      </c>
      <c r="C111" s="321">
        <f t="shared" si="12"/>
        <v>0</v>
      </c>
      <c r="D111" s="322">
        <f t="shared" si="13"/>
        <v>0</v>
      </c>
      <c r="E111" s="323">
        <f t="shared" si="14"/>
        <v>0</v>
      </c>
      <c r="F111" s="187"/>
      <c r="G111" s="108"/>
      <c r="H111" s="104"/>
      <c r="I111" s="105"/>
      <c r="J111" s="104"/>
      <c r="K111" s="105"/>
      <c r="L111" s="283"/>
      <c r="M111" s="105"/>
      <c r="N111" s="104"/>
      <c r="O111" s="105"/>
      <c r="P111" s="104"/>
      <c r="Q111" s="105"/>
      <c r="R111" s="104"/>
      <c r="S111" s="105"/>
      <c r="T111" s="104"/>
      <c r="U111" s="105"/>
      <c r="V111" s="106"/>
      <c r="W111" s="105"/>
      <c r="X111" s="106"/>
      <c r="Y111" s="105"/>
      <c r="Z111" s="319"/>
      <c r="AA111" s="320"/>
    </row>
    <row r="112" spans="1:130" ht="16.149999999999999" customHeight="1" x14ac:dyDescent="0.25">
      <c r="A112" s="1257"/>
      <c r="B112" s="113" t="s">
        <v>134</v>
      </c>
      <c r="C112" s="261">
        <f t="shared" si="12"/>
        <v>0</v>
      </c>
      <c r="D112" s="324">
        <f t="shared" si="13"/>
        <v>0</v>
      </c>
      <c r="E112" s="325">
        <f t="shared" si="14"/>
        <v>0</v>
      </c>
      <c r="F112" s="326"/>
      <c r="G112" s="117"/>
      <c r="H112" s="58"/>
      <c r="I112" s="59"/>
      <c r="J112" s="58"/>
      <c r="K112" s="59"/>
      <c r="L112" s="296"/>
      <c r="M112" s="59"/>
      <c r="N112" s="58"/>
      <c r="O112" s="59"/>
      <c r="P112" s="58"/>
      <c r="Q112" s="59"/>
      <c r="R112" s="58"/>
      <c r="S112" s="59"/>
      <c r="T112" s="58"/>
      <c r="U112" s="59"/>
      <c r="V112" s="115"/>
      <c r="W112" s="59"/>
      <c r="X112" s="115"/>
      <c r="Y112" s="59"/>
      <c r="Z112" s="327"/>
      <c r="AA112" s="205"/>
    </row>
    <row r="113" spans="1:27" ht="16.149999999999999" customHeight="1" x14ac:dyDescent="0.25">
      <c r="A113" s="1254" t="s">
        <v>135</v>
      </c>
      <c r="B113" s="94" t="s">
        <v>130</v>
      </c>
      <c r="C113" s="253">
        <f t="shared" si="12"/>
        <v>0</v>
      </c>
      <c r="D113" s="312">
        <f t="shared" si="13"/>
        <v>0</v>
      </c>
      <c r="E113" s="313">
        <f t="shared" si="14"/>
        <v>0</v>
      </c>
      <c r="F113" s="314"/>
      <c r="G113" s="123"/>
      <c r="H113" s="119"/>
      <c r="I113" s="120"/>
      <c r="J113" s="119"/>
      <c r="K113" s="120"/>
      <c r="L113" s="292"/>
      <c r="M113" s="120"/>
      <c r="N113" s="119"/>
      <c r="O113" s="120"/>
      <c r="P113" s="119"/>
      <c r="Q113" s="120"/>
      <c r="R113" s="119"/>
      <c r="S113" s="120"/>
      <c r="T113" s="119"/>
      <c r="U113" s="120"/>
      <c r="V113" s="121"/>
      <c r="W113" s="120"/>
      <c r="X113" s="121"/>
      <c r="Y113" s="120"/>
      <c r="Z113" s="315"/>
      <c r="AA113" s="316"/>
    </row>
    <row r="114" spans="1:27" ht="16.149999999999999" customHeight="1" x14ac:dyDescent="0.25">
      <c r="A114" s="1255"/>
      <c r="B114" s="940" t="s">
        <v>131</v>
      </c>
      <c r="C114" s="256">
        <f t="shared" si="12"/>
        <v>0</v>
      </c>
      <c r="D114" s="317">
        <f t="shared" si="13"/>
        <v>0</v>
      </c>
      <c r="E114" s="318">
        <f t="shared" si="14"/>
        <v>0</v>
      </c>
      <c r="F114" s="187"/>
      <c r="G114" s="108"/>
      <c r="H114" s="104"/>
      <c r="I114" s="105"/>
      <c r="J114" s="104"/>
      <c r="K114" s="105"/>
      <c r="L114" s="283"/>
      <c r="M114" s="105"/>
      <c r="N114" s="104"/>
      <c r="O114" s="105"/>
      <c r="P114" s="104"/>
      <c r="Q114" s="105"/>
      <c r="R114" s="104"/>
      <c r="S114" s="105"/>
      <c r="T114" s="104"/>
      <c r="U114" s="105"/>
      <c r="V114" s="106"/>
      <c r="W114" s="105"/>
      <c r="X114" s="106"/>
      <c r="Y114" s="105"/>
      <c r="Z114" s="319"/>
      <c r="AA114" s="320"/>
    </row>
    <row r="115" spans="1:27" ht="16.149999999999999" customHeight="1" x14ac:dyDescent="0.25">
      <c r="A115" s="1255"/>
      <c r="B115" s="941" t="s">
        <v>132</v>
      </c>
      <c r="C115" s="256">
        <f t="shared" si="12"/>
        <v>0</v>
      </c>
      <c r="D115" s="317">
        <f t="shared" si="13"/>
        <v>0</v>
      </c>
      <c r="E115" s="318">
        <f t="shared" si="14"/>
        <v>0</v>
      </c>
      <c r="F115" s="187"/>
      <c r="G115" s="108"/>
      <c r="H115" s="104"/>
      <c r="I115" s="105"/>
      <c r="J115" s="104"/>
      <c r="K115" s="105"/>
      <c r="L115" s="283"/>
      <c r="M115" s="105"/>
      <c r="N115" s="104"/>
      <c r="O115" s="105"/>
      <c r="P115" s="104"/>
      <c r="Q115" s="105"/>
      <c r="R115" s="104"/>
      <c r="S115" s="105"/>
      <c r="T115" s="104"/>
      <c r="U115" s="105"/>
      <c r="V115" s="106"/>
      <c r="W115" s="105"/>
      <c r="X115" s="106"/>
      <c r="Y115" s="105"/>
      <c r="Z115" s="319"/>
      <c r="AA115" s="320"/>
    </row>
    <row r="116" spans="1:27" ht="16.149999999999999" customHeight="1" x14ac:dyDescent="0.25">
      <c r="A116" s="1256"/>
      <c r="B116" s="941" t="s">
        <v>133</v>
      </c>
      <c r="C116" s="321">
        <f t="shared" si="12"/>
        <v>0</v>
      </c>
      <c r="D116" s="322">
        <f t="shared" si="13"/>
        <v>0</v>
      </c>
      <c r="E116" s="323">
        <f t="shared" si="14"/>
        <v>0</v>
      </c>
      <c r="F116" s="187"/>
      <c r="G116" s="108"/>
      <c r="H116" s="104"/>
      <c r="I116" s="105"/>
      <c r="J116" s="104"/>
      <c r="K116" s="105"/>
      <c r="L116" s="283"/>
      <c r="M116" s="105"/>
      <c r="N116" s="104"/>
      <c r="O116" s="105"/>
      <c r="P116" s="104"/>
      <c r="Q116" s="105"/>
      <c r="R116" s="104"/>
      <c r="S116" s="105"/>
      <c r="T116" s="104"/>
      <c r="U116" s="105"/>
      <c r="V116" s="106"/>
      <c r="W116" s="105"/>
      <c r="X116" s="106"/>
      <c r="Y116" s="105"/>
      <c r="Z116" s="319"/>
      <c r="AA116" s="320"/>
    </row>
    <row r="117" spans="1:27" ht="16.149999999999999" customHeight="1" x14ac:dyDescent="0.25">
      <c r="A117" s="1257"/>
      <c r="B117" s="113" t="s">
        <v>134</v>
      </c>
      <c r="C117" s="261">
        <f t="shared" si="12"/>
        <v>0</v>
      </c>
      <c r="D117" s="324">
        <f t="shared" si="13"/>
        <v>0</v>
      </c>
      <c r="E117" s="325">
        <f t="shared" si="14"/>
        <v>0</v>
      </c>
      <c r="F117" s="326"/>
      <c r="G117" s="117"/>
      <c r="H117" s="58"/>
      <c r="I117" s="59"/>
      <c r="J117" s="58"/>
      <c r="K117" s="59"/>
      <c r="L117" s="296"/>
      <c r="M117" s="59"/>
      <c r="N117" s="58"/>
      <c r="O117" s="59"/>
      <c r="P117" s="58"/>
      <c r="Q117" s="59"/>
      <c r="R117" s="58"/>
      <c r="S117" s="59"/>
      <c r="T117" s="58"/>
      <c r="U117" s="59"/>
      <c r="V117" s="115"/>
      <c r="W117" s="59"/>
      <c r="X117" s="115"/>
      <c r="Y117" s="59"/>
      <c r="Z117" s="327"/>
      <c r="AA117" s="205"/>
    </row>
    <row r="118" spans="1:27" ht="16.149999999999999" customHeight="1" x14ac:dyDescent="0.25">
      <c r="A118" s="1640" t="s">
        <v>136</v>
      </c>
      <c r="B118" s="94" t="s">
        <v>130</v>
      </c>
      <c r="C118" s="253">
        <f t="shared" si="12"/>
        <v>0</v>
      </c>
      <c r="D118" s="312">
        <f t="shared" si="13"/>
        <v>0</v>
      </c>
      <c r="E118" s="313">
        <f t="shared" si="14"/>
        <v>0</v>
      </c>
      <c r="F118" s="314"/>
      <c r="G118" s="123"/>
      <c r="H118" s="119"/>
      <c r="I118" s="120"/>
      <c r="J118" s="119"/>
      <c r="K118" s="120"/>
      <c r="L118" s="292"/>
      <c r="M118" s="120"/>
      <c r="N118" s="119"/>
      <c r="O118" s="120"/>
      <c r="P118" s="119"/>
      <c r="Q118" s="120"/>
      <c r="R118" s="119"/>
      <c r="S118" s="120"/>
      <c r="T118" s="119"/>
      <c r="U118" s="120"/>
      <c r="V118" s="121"/>
      <c r="W118" s="120"/>
      <c r="X118" s="121"/>
      <c r="Y118" s="120"/>
      <c r="Z118" s="315"/>
      <c r="AA118" s="316"/>
    </row>
    <row r="119" spans="1:27" ht="16.149999999999999" customHeight="1" x14ac:dyDescent="0.25">
      <c r="A119" s="1198"/>
      <c r="B119" s="940" t="s">
        <v>131</v>
      </c>
      <c r="C119" s="256">
        <f t="shared" si="12"/>
        <v>0</v>
      </c>
      <c r="D119" s="317">
        <f t="shared" si="13"/>
        <v>0</v>
      </c>
      <c r="E119" s="318">
        <f t="shared" si="14"/>
        <v>0</v>
      </c>
      <c r="F119" s="187"/>
      <c r="G119" s="108"/>
      <c r="H119" s="104"/>
      <c r="I119" s="105"/>
      <c r="J119" s="104"/>
      <c r="K119" s="105"/>
      <c r="L119" s="283"/>
      <c r="M119" s="105"/>
      <c r="N119" s="104"/>
      <c r="O119" s="105"/>
      <c r="P119" s="104"/>
      <c r="Q119" s="105"/>
      <c r="R119" s="104"/>
      <c r="S119" s="105"/>
      <c r="T119" s="104"/>
      <c r="U119" s="105"/>
      <c r="V119" s="106"/>
      <c r="W119" s="105"/>
      <c r="X119" s="106"/>
      <c r="Y119" s="105"/>
      <c r="Z119" s="319"/>
      <c r="AA119" s="320"/>
    </row>
    <row r="120" spans="1:27" ht="16.149999999999999" customHeight="1" x14ac:dyDescent="0.25">
      <c r="A120" s="1198"/>
      <c r="B120" s="941" t="s">
        <v>132</v>
      </c>
      <c r="C120" s="256">
        <f t="shared" si="12"/>
        <v>0</v>
      </c>
      <c r="D120" s="317">
        <f t="shared" si="13"/>
        <v>0</v>
      </c>
      <c r="E120" s="318">
        <f t="shared" si="14"/>
        <v>0</v>
      </c>
      <c r="F120" s="187"/>
      <c r="G120" s="108"/>
      <c r="H120" s="104"/>
      <c r="I120" s="105"/>
      <c r="J120" s="104"/>
      <c r="K120" s="105"/>
      <c r="L120" s="283"/>
      <c r="M120" s="105"/>
      <c r="N120" s="104"/>
      <c r="O120" s="105"/>
      <c r="P120" s="104"/>
      <c r="Q120" s="105"/>
      <c r="R120" s="104"/>
      <c r="S120" s="105"/>
      <c r="T120" s="104"/>
      <c r="U120" s="105"/>
      <c r="V120" s="106"/>
      <c r="W120" s="105"/>
      <c r="X120" s="106"/>
      <c r="Y120" s="105"/>
      <c r="Z120" s="319"/>
      <c r="AA120" s="320"/>
    </row>
    <row r="121" spans="1:27" ht="16.149999999999999" customHeight="1" x14ac:dyDescent="0.25">
      <c r="A121" s="1198"/>
      <c r="B121" s="941" t="s">
        <v>133</v>
      </c>
      <c r="C121" s="321">
        <f t="shared" si="12"/>
        <v>0</v>
      </c>
      <c r="D121" s="322">
        <f t="shared" si="13"/>
        <v>0</v>
      </c>
      <c r="E121" s="323">
        <f t="shared" si="14"/>
        <v>0</v>
      </c>
      <c r="F121" s="187"/>
      <c r="G121" s="108"/>
      <c r="H121" s="104"/>
      <c r="I121" s="105"/>
      <c r="J121" s="104"/>
      <c r="K121" s="105"/>
      <c r="L121" s="283"/>
      <c r="M121" s="105"/>
      <c r="N121" s="104"/>
      <c r="O121" s="105"/>
      <c r="P121" s="104"/>
      <c r="Q121" s="105"/>
      <c r="R121" s="104"/>
      <c r="S121" s="105"/>
      <c r="T121" s="104"/>
      <c r="U121" s="105"/>
      <c r="V121" s="106"/>
      <c r="W121" s="105"/>
      <c r="X121" s="106"/>
      <c r="Y121" s="105"/>
      <c r="Z121" s="319"/>
      <c r="AA121" s="320"/>
    </row>
    <row r="122" spans="1:27" ht="16.149999999999999" customHeight="1" x14ac:dyDescent="0.25">
      <c r="A122" s="1199"/>
      <c r="B122" s="113" t="s">
        <v>134</v>
      </c>
      <c r="C122" s="261">
        <f t="shared" si="12"/>
        <v>0</v>
      </c>
      <c r="D122" s="324">
        <f t="shared" si="13"/>
        <v>0</v>
      </c>
      <c r="E122" s="325">
        <f t="shared" si="14"/>
        <v>0</v>
      </c>
      <c r="F122" s="326"/>
      <c r="G122" s="117"/>
      <c r="H122" s="58"/>
      <c r="I122" s="59"/>
      <c r="J122" s="58"/>
      <c r="K122" s="59"/>
      <c r="L122" s="296"/>
      <c r="M122" s="59"/>
      <c r="N122" s="58"/>
      <c r="O122" s="59"/>
      <c r="P122" s="58"/>
      <c r="Q122" s="59"/>
      <c r="R122" s="58"/>
      <c r="S122" s="59"/>
      <c r="T122" s="58"/>
      <c r="U122" s="59"/>
      <c r="V122" s="115"/>
      <c r="W122" s="59"/>
      <c r="X122" s="115"/>
      <c r="Y122" s="59"/>
      <c r="Z122" s="327"/>
      <c r="AA122" s="205"/>
    </row>
    <row r="123" spans="1:27" ht="16.149999999999999" customHeight="1" x14ac:dyDescent="0.25">
      <c r="A123" s="1254" t="s">
        <v>137</v>
      </c>
      <c r="B123" s="94" t="s">
        <v>130</v>
      </c>
      <c r="C123" s="253">
        <f t="shared" si="12"/>
        <v>0</v>
      </c>
      <c r="D123" s="312">
        <f t="shared" si="13"/>
        <v>0</v>
      </c>
      <c r="E123" s="313">
        <f t="shared" si="14"/>
        <v>0</v>
      </c>
      <c r="F123" s="314"/>
      <c r="G123" s="123"/>
      <c r="H123" s="119"/>
      <c r="I123" s="120"/>
      <c r="J123" s="119"/>
      <c r="K123" s="120"/>
      <c r="L123" s="292"/>
      <c r="M123" s="120"/>
      <c r="N123" s="119"/>
      <c r="O123" s="120"/>
      <c r="P123" s="119"/>
      <c r="Q123" s="120"/>
      <c r="R123" s="119"/>
      <c r="S123" s="120"/>
      <c r="T123" s="119"/>
      <c r="U123" s="120"/>
      <c r="V123" s="121"/>
      <c r="W123" s="120"/>
      <c r="X123" s="121"/>
      <c r="Y123" s="120"/>
      <c r="Z123" s="315"/>
      <c r="AA123" s="316"/>
    </row>
    <row r="124" spans="1:27" ht="16.149999999999999" customHeight="1" x14ac:dyDescent="0.25">
      <c r="A124" s="1255"/>
      <c r="B124" s="940" t="s">
        <v>131</v>
      </c>
      <c r="C124" s="256">
        <f t="shared" si="12"/>
        <v>0</v>
      </c>
      <c r="D124" s="317">
        <f t="shared" si="13"/>
        <v>0</v>
      </c>
      <c r="E124" s="318">
        <f t="shared" si="14"/>
        <v>0</v>
      </c>
      <c r="F124" s="187"/>
      <c r="G124" s="108"/>
      <c r="H124" s="104"/>
      <c r="I124" s="105"/>
      <c r="J124" s="104"/>
      <c r="K124" s="105"/>
      <c r="L124" s="283"/>
      <c r="M124" s="105"/>
      <c r="N124" s="104"/>
      <c r="O124" s="105"/>
      <c r="P124" s="104"/>
      <c r="Q124" s="105"/>
      <c r="R124" s="104"/>
      <c r="S124" s="105"/>
      <c r="T124" s="104"/>
      <c r="U124" s="105"/>
      <c r="V124" s="106"/>
      <c r="W124" s="105"/>
      <c r="X124" s="106"/>
      <c r="Y124" s="105"/>
      <c r="Z124" s="319"/>
      <c r="AA124" s="320"/>
    </row>
    <row r="125" spans="1:27" ht="16.149999999999999" customHeight="1" x14ac:dyDescent="0.25">
      <c r="A125" s="1255"/>
      <c r="B125" s="941" t="s">
        <v>132</v>
      </c>
      <c r="C125" s="256">
        <f t="shared" si="12"/>
        <v>0</v>
      </c>
      <c r="D125" s="317">
        <f t="shared" si="13"/>
        <v>0</v>
      </c>
      <c r="E125" s="318">
        <f t="shared" si="14"/>
        <v>0</v>
      </c>
      <c r="F125" s="187"/>
      <c r="G125" s="108"/>
      <c r="H125" s="104"/>
      <c r="I125" s="105"/>
      <c r="J125" s="104"/>
      <c r="K125" s="105"/>
      <c r="L125" s="283"/>
      <c r="M125" s="105"/>
      <c r="N125" s="104"/>
      <c r="O125" s="105"/>
      <c r="P125" s="104"/>
      <c r="Q125" s="105"/>
      <c r="R125" s="104"/>
      <c r="S125" s="105"/>
      <c r="T125" s="104"/>
      <c r="U125" s="105"/>
      <c r="V125" s="106"/>
      <c r="W125" s="105"/>
      <c r="X125" s="106"/>
      <c r="Y125" s="105"/>
      <c r="Z125" s="319"/>
      <c r="AA125" s="320"/>
    </row>
    <row r="126" spans="1:27" ht="16.149999999999999" customHeight="1" x14ac:dyDescent="0.25">
      <c r="A126" s="1256"/>
      <c r="B126" s="941" t="s">
        <v>133</v>
      </c>
      <c r="C126" s="321">
        <f t="shared" si="12"/>
        <v>0</v>
      </c>
      <c r="D126" s="322">
        <f t="shared" si="13"/>
        <v>0</v>
      </c>
      <c r="E126" s="323">
        <f t="shared" si="14"/>
        <v>0</v>
      </c>
      <c r="F126" s="187"/>
      <c r="G126" s="108"/>
      <c r="H126" s="104"/>
      <c r="I126" s="105"/>
      <c r="J126" s="104"/>
      <c r="K126" s="105"/>
      <c r="L126" s="283"/>
      <c r="M126" s="105"/>
      <c r="N126" s="104"/>
      <c r="O126" s="105"/>
      <c r="P126" s="104"/>
      <c r="Q126" s="105"/>
      <c r="R126" s="104"/>
      <c r="S126" s="105"/>
      <c r="T126" s="104"/>
      <c r="U126" s="105"/>
      <c r="V126" s="106"/>
      <c r="W126" s="105"/>
      <c r="X126" s="106"/>
      <c r="Y126" s="105"/>
      <c r="Z126" s="319"/>
      <c r="AA126" s="320"/>
    </row>
    <row r="127" spans="1:27" ht="16.149999999999999" customHeight="1" x14ac:dyDescent="0.25">
      <c r="A127" s="1257"/>
      <c r="B127" s="113" t="s">
        <v>134</v>
      </c>
      <c r="C127" s="261">
        <f t="shared" si="12"/>
        <v>0</v>
      </c>
      <c r="D127" s="324">
        <f t="shared" si="13"/>
        <v>0</v>
      </c>
      <c r="E127" s="325">
        <f t="shared" si="14"/>
        <v>0</v>
      </c>
      <c r="F127" s="326"/>
      <c r="G127" s="117"/>
      <c r="H127" s="58"/>
      <c r="I127" s="59"/>
      <c r="J127" s="58"/>
      <c r="K127" s="59"/>
      <c r="L127" s="296"/>
      <c r="M127" s="59"/>
      <c r="N127" s="58"/>
      <c r="O127" s="59"/>
      <c r="P127" s="58"/>
      <c r="Q127" s="59"/>
      <c r="R127" s="58"/>
      <c r="S127" s="59"/>
      <c r="T127" s="58"/>
      <c r="U127" s="59"/>
      <c r="V127" s="115"/>
      <c r="W127" s="59"/>
      <c r="X127" s="115"/>
      <c r="Y127" s="59"/>
      <c r="Z127" s="327"/>
      <c r="AA127" s="205"/>
    </row>
    <row r="128" spans="1:27" ht="16.149999999999999" customHeight="1" x14ac:dyDescent="0.25">
      <c r="A128" s="1254" t="s">
        <v>138</v>
      </c>
      <c r="B128" s="94" t="s">
        <v>130</v>
      </c>
      <c r="C128" s="253">
        <f t="shared" si="12"/>
        <v>0</v>
      </c>
      <c r="D128" s="312">
        <f t="shared" si="13"/>
        <v>0</v>
      </c>
      <c r="E128" s="313">
        <f t="shared" si="14"/>
        <v>0</v>
      </c>
      <c r="F128" s="314"/>
      <c r="G128" s="123"/>
      <c r="H128" s="119"/>
      <c r="I128" s="120"/>
      <c r="J128" s="119"/>
      <c r="K128" s="120"/>
      <c r="L128" s="292"/>
      <c r="M128" s="120"/>
      <c r="N128" s="119"/>
      <c r="O128" s="120"/>
      <c r="P128" s="119"/>
      <c r="Q128" s="120"/>
      <c r="R128" s="119"/>
      <c r="S128" s="120"/>
      <c r="T128" s="119"/>
      <c r="U128" s="120"/>
      <c r="V128" s="121"/>
      <c r="W128" s="120"/>
      <c r="X128" s="121"/>
      <c r="Y128" s="120"/>
      <c r="Z128" s="315"/>
      <c r="AA128" s="316"/>
    </row>
    <row r="129" spans="1:27" ht="16.149999999999999" customHeight="1" x14ac:dyDescent="0.25">
      <c r="A129" s="1255"/>
      <c r="B129" s="940" t="s">
        <v>131</v>
      </c>
      <c r="C129" s="256">
        <f t="shared" si="12"/>
        <v>0</v>
      </c>
      <c r="D129" s="317">
        <f t="shared" si="13"/>
        <v>0</v>
      </c>
      <c r="E129" s="318">
        <f t="shared" si="14"/>
        <v>0</v>
      </c>
      <c r="F129" s="187"/>
      <c r="G129" s="108"/>
      <c r="H129" s="104"/>
      <c r="I129" s="105"/>
      <c r="J129" s="104"/>
      <c r="K129" s="105"/>
      <c r="L129" s="283"/>
      <c r="M129" s="105"/>
      <c r="N129" s="104"/>
      <c r="O129" s="105"/>
      <c r="P129" s="104"/>
      <c r="Q129" s="105"/>
      <c r="R129" s="104"/>
      <c r="S129" s="105"/>
      <c r="T129" s="104"/>
      <c r="U129" s="105"/>
      <c r="V129" s="106"/>
      <c r="W129" s="105"/>
      <c r="X129" s="106"/>
      <c r="Y129" s="105"/>
      <c r="Z129" s="319"/>
      <c r="AA129" s="320"/>
    </row>
    <row r="130" spans="1:27" ht="16.149999999999999" customHeight="1" x14ac:dyDescent="0.25">
      <c r="A130" s="1255"/>
      <c r="B130" s="941" t="s">
        <v>132</v>
      </c>
      <c r="C130" s="256">
        <f t="shared" si="12"/>
        <v>0</v>
      </c>
      <c r="D130" s="317">
        <f t="shared" si="13"/>
        <v>0</v>
      </c>
      <c r="E130" s="318">
        <f t="shared" si="14"/>
        <v>0</v>
      </c>
      <c r="F130" s="187"/>
      <c r="G130" s="108"/>
      <c r="H130" s="104"/>
      <c r="I130" s="105"/>
      <c r="J130" s="104"/>
      <c r="K130" s="105"/>
      <c r="L130" s="283"/>
      <c r="M130" s="105"/>
      <c r="N130" s="104"/>
      <c r="O130" s="105"/>
      <c r="P130" s="104"/>
      <c r="Q130" s="105"/>
      <c r="R130" s="104"/>
      <c r="S130" s="105"/>
      <c r="T130" s="104"/>
      <c r="U130" s="105"/>
      <c r="V130" s="106"/>
      <c r="W130" s="105"/>
      <c r="X130" s="106"/>
      <c r="Y130" s="105"/>
      <c r="Z130" s="319"/>
      <c r="AA130" s="320"/>
    </row>
    <row r="131" spans="1:27" ht="16.149999999999999" customHeight="1" x14ac:dyDescent="0.25">
      <c r="A131" s="1256"/>
      <c r="B131" s="941" t="s">
        <v>133</v>
      </c>
      <c r="C131" s="321">
        <f t="shared" si="12"/>
        <v>0</v>
      </c>
      <c r="D131" s="322">
        <f t="shared" si="13"/>
        <v>0</v>
      </c>
      <c r="E131" s="323">
        <f t="shared" si="14"/>
        <v>0</v>
      </c>
      <c r="F131" s="187"/>
      <c r="G131" s="108"/>
      <c r="H131" s="104"/>
      <c r="I131" s="105"/>
      <c r="J131" s="104"/>
      <c r="K131" s="105"/>
      <c r="L131" s="283"/>
      <c r="M131" s="105"/>
      <c r="N131" s="104"/>
      <c r="O131" s="105"/>
      <c r="P131" s="104"/>
      <c r="Q131" s="105"/>
      <c r="R131" s="104"/>
      <c r="S131" s="105"/>
      <c r="T131" s="104"/>
      <c r="U131" s="105"/>
      <c r="V131" s="106"/>
      <c r="W131" s="105"/>
      <c r="X131" s="106"/>
      <c r="Y131" s="105"/>
      <c r="Z131" s="319"/>
      <c r="AA131" s="320"/>
    </row>
    <row r="132" spans="1:27" ht="16.149999999999999" customHeight="1" x14ac:dyDescent="0.25">
      <c r="A132" s="1257"/>
      <c r="B132" s="113" t="s">
        <v>134</v>
      </c>
      <c r="C132" s="261">
        <f t="shared" si="12"/>
        <v>0</v>
      </c>
      <c r="D132" s="324">
        <f t="shared" si="13"/>
        <v>0</v>
      </c>
      <c r="E132" s="325">
        <f t="shared" si="14"/>
        <v>0</v>
      </c>
      <c r="F132" s="326"/>
      <c r="G132" s="117"/>
      <c r="H132" s="58"/>
      <c r="I132" s="59"/>
      <c r="J132" s="58"/>
      <c r="K132" s="59"/>
      <c r="L132" s="296"/>
      <c r="M132" s="59"/>
      <c r="N132" s="58"/>
      <c r="O132" s="59"/>
      <c r="P132" s="58"/>
      <c r="Q132" s="59"/>
      <c r="R132" s="58"/>
      <c r="S132" s="59"/>
      <c r="T132" s="58"/>
      <c r="U132" s="59"/>
      <c r="V132" s="115"/>
      <c r="W132" s="59"/>
      <c r="X132" s="115"/>
      <c r="Y132" s="59"/>
      <c r="Z132" s="327"/>
      <c r="AA132" s="205"/>
    </row>
    <row r="133" spans="1:27" ht="16.149999999999999" customHeight="1" x14ac:dyDescent="0.25">
      <c r="A133" s="1640" t="s">
        <v>139</v>
      </c>
      <c r="B133" s="94" t="s">
        <v>130</v>
      </c>
      <c r="C133" s="253">
        <f t="shared" si="12"/>
        <v>0</v>
      </c>
      <c r="D133" s="312">
        <f t="shared" si="13"/>
        <v>0</v>
      </c>
      <c r="E133" s="313">
        <f t="shared" si="14"/>
        <v>0</v>
      </c>
      <c r="F133" s="314"/>
      <c r="G133" s="123"/>
      <c r="H133" s="119"/>
      <c r="I133" s="120"/>
      <c r="J133" s="119"/>
      <c r="K133" s="120"/>
      <c r="L133" s="292"/>
      <c r="M133" s="120"/>
      <c r="N133" s="119"/>
      <c r="O133" s="120"/>
      <c r="P133" s="119"/>
      <c r="Q133" s="120"/>
      <c r="R133" s="119"/>
      <c r="S133" s="120"/>
      <c r="T133" s="119"/>
      <c r="U133" s="120"/>
      <c r="V133" s="121"/>
      <c r="W133" s="120"/>
      <c r="X133" s="121"/>
      <c r="Y133" s="120"/>
      <c r="Z133" s="315"/>
      <c r="AA133" s="316"/>
    </row>
    <row r="134" spans="1:27" ht="16.149999999999999" customHeight="1" x14ac:dyDescent="0.25">
      <c r="A134" s="1198"/>
      <c r="B134" s="940" t="s">
        <v>131</v>
      </c>
      <c r="C134" s="256">
        <f t="shared" si="12"/>
        <v>0</v>
      </c>
      <c r="D134" s="317">
        <f t="shared" si="13"/>
        <v>0</v>
      </c>
      <c r="E134" s="318">
        <f t="shared" si="14"/>
        <v>0</v>
      </c>
      <c r="F134" s="187"/>
      <c r="G134" s="108"/>
      <c r="H134" s="104"/>
      <c r="I134" s="105"/>
      <c r="J134" s="104"/>
      <c r="K134" s="105"/>
      <c r="L134" s="283"/>
      <c r="M134" s="105"/>
      <c r="N134" s="104"/>
      <c r="O134" s="105"/>
      <c r="P134" s="104"/>
      <c r="Q134" s="105"/>
      <c r="R134" s="104"/>
      <c r="S134" s="105"/>
      <c r="T134" s="104"/>
      <c r="U134" s="105"/>
      <c r="V134" s="106"/>
      <c r="W134" s="105"/>
      <c r="X134" s="106"/>
      <c r="Y134" s="105"/>
      <c r="Z134" s="319"/>
      <c r="AA134" s="320"/>
    </row>
    <row r="135" spans="1:27" ht="16.149999999999999" customHeight="1" x14ac:dyDescent="0.25">
      <c r="A135" s="1198"/>
      <c r="B135" s="941" t="s">
        <v>132</v>
      </c>
      <c r="C135" s="256">
        <f t="shared" si="12"/>
        <v>0</v>
      </c>
      <c r="D135" s="317">
        <f t="shared" si="13"/>
        <v>0</v>
      </c>
      <c r="E135" s="318">
        <f t="shared" si="14"/>
        <v>0</v>
      </c>
      <c r="F135" s="187"/>
      <c r="G135" s="108"/>
      <c r="H135" s="104"/>
      <c r="I135" s="105"/>
      <c r="J135" s="104"/>
      <c r="K135" s="105"/>
      <c r="L135" s="283"/>
      <c r="M135" s="105"/>
      <c r="N135" s="104"/>
      <c r="O135" s="105"/>
      <c r="P135" s="104"/>
      <c r="Q135" s="105"/>
      <c r="R135" s="104"/>
      <c r="S135" s="105"/>
      <c r="T135" s="104"/>
      <c r="U135" s="105"/>
      <c r="V135" s="106"/>
      <c r="W135" s="105"/>
      <c r="X135" s="106"/>
      <c r="Y135" s="105"/>
      <c r="Z135" s="319"/>
      <c r="AA135" s="320"/>
    </row>
    <row r="136" spans="1:27" ht="16.149999999999999" customHeight="1" x14ac:dyDescent="0.25">
      <c r="A136" s="1198"/>
      <c r="B136" s="941" t="s">
        <v>133</v>
      </c>
      <c r="C136" s="321">
        <f t="shared" si="12"/>
        <v>0</v>
      </c>
      <c r="D136" s="322">
        <f t="shared" si="13"/>
        <v>0</v>
      </c>
      <c r="E136" s="323">
        <f t="shared" si="14"/>
        <v>0</v>
      </c>
      <c r="F136" s="187"/>
      <c r="G136" s="108"/>
      <c r="H136" s="104"/>
      <c r="I136" s="105"/>
      <c r="J136" s="104"/>
      <c r="K136" s="105"/>
      <c r="L136" s="283"/>
      <c r="M136" s="105"/>
      <c r="N136" s="104"/>
      <c r="O136" s="105"/>
      <c r="P136" s="104"/>
      <c r="Q136" s="105"/>
      <c r="R136" s="104"/>
      <c r="S136" s="105"/>
      <c r="T136" s="104"/>
      <c r="U136" s="105"/>
      <c r="V136" s="106"/>
      <c r="W136" s="105"/>
      <c r="X136" s="106"/>
      <c r="Y136" s="105"/>
      <c r="Z136" s="319"/>
      <c r="AA136" s="320"/>
    </row>
    <row r="137" spans="1:27" ht="16.149999999999999" customHeight="1" x14ac:dyDescent="0.25">
      <c r="A137" s="1198"/>
      <c r="B137" s="130" t="s">
        <v>134</v>
      </c>
      <c r="C137" s="258">
        <f t="shared" si="12"/>
        <v>0</v>
      </c>
      <c r="D137" s="328">
        <f t="shared" si="13"/>
        <v>0</v>
      </c>
      <c r="E137" s="329">
        <f t="shared" si="14"/>
        <v>0</v>
      </c>
      <c r="F137" s="330"/>
      <c r="G137" s="138"/>
      <c r="H137" s="134"/>
      <c r="I137" s="135"/>
      <c r="J137" s="134"/>
      <c r="K137" s="135"/>
      <c r="L137" s="295"/>
      <c r="M137" s="135"/>
      <c r="N137" s="134"/>
      <c r="O137" s="135"/>
      <c r="P137" s="134"/>
      <c r="Q137" s="135"/>
      <c r="R137" s="134"/>
      <c r="S137" s="135"/>
      <c r="T137" s="134"/>
      <c r="U137" s="135"/>
      <c r="V137" s="136"/>
      <c r="W137" s="135"/>
      <c r="X137" s="136"/>
      <c r="Y137" s="135"/>
      <c r="Z137" s="331"/>
      <c r="AA137" s="332"/>
    </row>
    <row r="138" spans="1:27" ht="16.149999999999999" customHeight="1" thickBot="1" x14ac:dyDescent="0.3">
      <c r="A138" s="1650" t="s">
        <v>140</v>
      </c>
      <c r="B138" s="1651"/>
      <c r="C138" s="333">
        <f t="shared" ref="C138:AA138" si="15">SUM(C108:C137)</f>
        <v>0</v>
      </c>
      <c r="D138" s="334">
        <f t="shared" si="15"/>
        <v>0</v>
      </c>
      <c r="E138" s="335">
        <f t="shared" si="15"/>
        <v>0</v>
      </c>
      <c r="F138" s="336">
        <f t="shared" si="15"/>
        <v>0</v>
      </c>
      <c r="G138" s="1019">
        <f t="shared" si="15"/>
        <v>0</v>
      </c>
      <c r="H138" s="336">
        <f t="shared" si="15"/>
        <v>0</v>
      </c>
      <c r="I138" s="1019">
        <f t="shared" si="15"/>
        <v>0</v>
      </c>
      <c r="J138" s="336">
        <f t="shared" si="15"/>
        <v>0</v>
      </c>
      <c r="K138" s="1019">
        <f t="shared" si="15"/>
        <v>0</v>
      </c>
      <c r="L138" s="336">
        <f t="shared" si="15"/>
        <v>0</v>
      </c>
      <c r="M138" s="1019">
        <f t="shared" si="15"/>
        <v>0</v>
      </c>
      <c r="N138" s="336">
        <f t="shared" si="15"/>
        <v>0</v>
      </c>
      <c r="O138" s="1019">
        <f t="shared" si="15"/>
        <v>0</v>
      </c>
      <c r="P138" s="336">
        <f t="shared" si="15"/>
        <v>0</v>
      </c>
      <c r="Q138" s="1019">
        <f t="shared" si="15"/>
        <v>0</v>
      </c>
      <c r="R138" s="336">
        <f t="shared" si="15"/>
        <v>0</v>
      </c>
      <c r="S138" s="1019">
        <f t="shared" si="15"/>
        <v>0</v>
      </c>
      <c r="T138" s="336">
        <f t="shared" si="15"/>
        <v>0</v>
      </c>
      <c r="U138" s="1019">
        <f t="shared" si="15"/>
        <v>0</v>
      </c>
      <c r="V138" s="336">
        <f t="shared" si="15"/>
        <v>0</v>
      </c>
      <c r="W138" s="1019">
        <f t="shared" si="15"/>
        <v>0</v>
      </c>
      <c r="X138" s="336">
        <f t="shared" si="15"/>
        <v>0</v>
      </c>
      <c r="Y138" s="1019">
        <f t="shared" si="15"/>
        <v>0</v>
      </c>
      <c r="Z138" s="338">
        <f t="shared" si="15"/>
        <v>0</v>
      </c>
      <c r="AA138" s="1020">
        <f t="shared" si="15"/>
        <v>0</v>
      </c>
    </row>
    <row r="139" spans="1:27" ht="16.149999999999999" customHeight="1" thickTop="1" x14ac:dyDescent="0.25">
      <c r="A139" s="1200" t="s">
        <v>141</v>
      </c>
      <c r="B139" s="139" t="s">
        <v>130</v>
      </c>
      <c r="C139" s="340">
        <f t="shared" ref="C139:C148" si="16">SUM(D139+E139)</f>
        <v>0</v>
      </c>
      <c r="D139" s="341">
        <f t="shared" ref="D139:E148" si="17">SUM(F139+H139+J139+L139+N139+P139+R139+T139+V139+X139+Z139)</f>
        <v>0</v>
      </c>
      <c r="E139" s="342">
        <f t="shared" si="17"/>
        <v>0</v>
      </c>
      <c r="F139" s="343"/>
      <c r="G139" s="147"/>
      <c r="H139" s="143"/>
      <c r="I139" s="144"/>
      <c r="J139" s="143"/>
      <c r="K139" s="144"/>
      <c r="L139" s="344"/>
      <c r="M139" s="144"/>
      <c r="N139" s="143"/>
      <c r="O139" s="144"/>
      <c r="P139" s="143"/>
      <c r="Q139" s="144"/>
      <c r="R139" s="143"/>
      <c r="S139" s="144"/>
      <c r="T139" s="143"/>
      <c r="U139" s="144"/>
      <c r="V139" s="145"/>
      <c r="W139" s="144"/>
      <c r="X139" s="145"/>
      <c r="Y139" s="144"/>
      <c r="Z139" s="345"/>
      <c r="AA139" s="346"/>
    </row>
    <row r="140" spans="1:27" ht="16.149999999999999" customHeight="1" x14ac:dyDescent="0.25">
      <c r="A140" s="1201"/>
      <c r="B140" s="940" t="s">
        <v>131</v>
      </c>
      <c r="C140" s="256">
        <f t="shared" si="16"/>
        <v>0</v>
      </c>
      <c r="D140" s="317">
        <f t="shared" si="17"/>
        <v>0</v>
      </c>
      <c r="E140" s="318">
        <f t="shared" si="17"/>
        <v>0</v>
      </c>
      <c r="F140" s="52"/>
      <c r="G140" s="100"/>
      <c r="H140" s="50"/>
      <c r="I140" s="51"/>
      <c r="J140" s="50"/>
      <c r="K140" s="51"/>
      <c r="L140" s="347"/>
      <c r="M140" s="51"/>
      <c r="N140" s="50"/>
      <c r="O140" s="51"/>
      <c r="P140" s="50"/>
      <c r="Q140" s="51"/>
      <c r="R140" s="50"/>
      <c r="S140" s="51"/>
      <c r="T140" s="50"/>
      <c r="U140" s="51"/>
      <c r="V140" s="98"/>
      <c r="W140" s="51"/>
      <c r="X140" s="98"/>
      <c r="Y140" s="51"/>
      <c r="Z140" s="348"/>
      <c r="AA140" s="349"/>
    </row>
    <row r="141" spans="1:27" ht="16.149999999999999" customHeight="1" x14ac:dyDescent="0.25">
      <c r="A141" s="1201"/>
      <c r="B141" s="941" t="s">
        <v>132</v>
      </c>
      <c r="C141" s="256">
        <f t="shared" si="16"/>
        <v>0</v>
      </c>
      <c r="D141" s="317">
        <f t="shared" si="17"/>
        <v>0</v>
      </c>
      <c r="E141" s="318">
        <f t="shared" si="17"/>
        <v>0</v>
      </c>
      <c r="F141" s="52"/>
      <c r="G141" s="100"/>
      <c r="H141" s="50"/>
      <c r="I141" s="51"/>
      <c r="J141" s="50"/>
      <c r="K141" s="51"/>
      <c r="L141" s="347"/>
      <c r="M141" s="51"/>
      <c r="N141" s="50"/>
      <c r="O141" s="51"/>
      <c r="P141" s="50"/>
      <c r="Q141" s="51"/>
      <c r="R141" s="50"/>
      <c r="S141" s="51"/>
      <c r="T141" s="50"/>
      <c r="U141" s="51"/>
      <c r="V141" s="98"/>
      <c r="W141" s="51"/>
      <c r="X141" s="98"/>
      <c r="Y141" s="51"/>
      <c r="Z141" s="348"/>
      <c r="AA141" s="349"/>
    </row>
    <row r="142" spans="1:27" ht="16.149999999999999" customHeight="1" x14ac:dyDescent="0.25">
      <c r="A142" s="1201"/>
      <c r="B142" s="941" t="s">
        <v>133</v>
      </c>
      <c r="C142" s="256">
        <f t="shared" si="16"/>
        <v>0</v>
      </c>
      <c r="D142" s="317">
        <f t="shared" si="17"/>
        <v>0</v>
      </c>
      <c r="E142" s="318">
        <f t="shared" si="17"/>
        <v>0</v>
      </c>
      <c r="F142" s="52"/>
      <c r="G142" s="100"/>
      <c r="H142" s="50"/>
      <c r="I142" s="51"/>
      <c r="J142" s="50"/>
      <c r="K142" s="51"/>
      <c r="L142" s="347"/>
      <c r="M142" s="51"/>
      <c r="N142" s="50"/>
      <c r="O142" s="51"/>
      <c r="P142" s="50"/>
      <c r="Q142" s="51"/>
      <c r="R142" s="50"/>
      <c r="S142" s="51"/>
      <c r="T142" s="50"/>
      <c r="U142" s="51"/>
      <c r="V142" s="98"/>
      <c r="W142" s="51"/>
      <c r="X142" s="98"/>
      <c r="Y142" s="51"/>
      <c r="Z142" s="348"/>
      <c r="AA142" s="349"/>
    </row>
    <row r="143" spans="1:27" ht="16.149999999999999" customHeight="1" x14ac:dyDescent="0.25">
      <c r="A143" s="1201"/>
      <c r="B143" s="130" t="s">
        <v>134</v>
      </c>
      <c r="C143" s="350">
        <f t="shared" si="16"/>
        <v>0</v>
      </c>
      <c r="D143" s="351">
        <f t="shared" si="17"/>
        <v>0</v>
      </c>
      <c r="E143" s="352">
        <f t="shared" si="17"/>
        <v>0</v>
      </c>
      <c r="F143" s="353"/>
      <c r="G143" s="290"/>
      <c r="H143" s="288"/>
      <c r="I143" s="354"/>
      <c r="J143" s="288"/>
      <c r="K143" s="354"/>
      <c r="L143" s="289"/>
      <c r="M143" s="354"/>
      <c r="N143" s="288"/>
      <c r="O143" s="354"/>
      <c r="P143" s="288"/>
      <c r="Q143" s="354"/>
      <c r="R143" s="288"/>
      <c r="S143" s="354"/>
      <c r="T143" s="288"/>
      <c r="U143" s="354"/>
      <c r="V143" s="355"/>
      <c r="W143" s="354"/>
      <c r="X143" s="355"/>
      <c r="Y143" s="354"/>
      <c r="Z143" s="356"/>
      <c r="AA143" s="357"/>
    </row>
    <row r="144" spans="1:27" ht="16.149999999999999" customHeight="1" x14ac:dyDescent="0.25">
      <c r="A144" s="1644" t="s">
        <v>142</v>
      </c>
      <c r="B144" s="94" t="s">
        <v>130</v>
      </c>
      <c r="C144" s="253">
        <f t="shared" si="16"/>
        <v>0</v>
      </c>
      <c r="D144" s="312">
        <f t="shared" si="17"/>
        <v>0</v>
      </c>
      <c r="E144" s="313">
        <f t="shared" si="17"/>
        <v>0</v>
      </c>
      <c r="F144" s="314"/>
      <c r="G144" s="123"/>
      <c r="H144" s="119"/>
      <c r="I144" s="120"/>
      <c r="J144" s="119"/>
      <c r="K144" s="120"/>
      <c r="L144" s="292"/>
      <c r="M144" s="120"/>
      <c r="N144" s="119"/>
      <c r="O144" s="120"/>
      <c r="P144" s="119"/>
      <c r="Q144" s="120"/>
      <c r="R144" s="119"/>
      <c r="S144" s="120"/>
      <c r="T144" s="119"/>
      <c r="U144" s="120"/>
      <c r="V144" s="121"/>
      <c r="W144" s="120"/>
      <c r="X144" s="121"/>
      <c r="Y144" s="120"/>
      <c r="Z144" s="315"/>
      <c r="AA144" s="316"/>
    </row>
    <row r="145" spans="1:130" ht="16.149999999999999" customHeight="1" x14ac:dyDescent="0.25">
      <c r="A145" s="1201"/>
      <c r="B145" s="940" t="s">
        <v>131</v>
      </c>
      <c r="C145" s="256">
        <f t="shared" si="16"/>
        <v>0</v>
      </c>
      <c r="D145" s="317">
        <f t="shared" si="17"/>
        <v>0</v>
      </c>
      <c r="E145" s="318">
        <f t="shared" si="17"/>
        <v>0</v>
      </c>
      <c r="F145" s="52"/>
      <c r="G145" s="100"/>
      <c r="H145" s="50"/>
      <c r="I145" s="51"/>
      <c r="J145" s="50"/>
      <c r="K145" s="51"/>
      <c r="L145" s="347"/>
      <c r="M145" s="51"/>
      <c r="N145" s="50"/>
      <c r="O145" s="51"/>
      <c r="P145" s="50"/>
      <c r="Q145" s="51"/>
      <c r="R145" s="50"/>
      <c r="S145" s="51"/>
      <c r="T145" s="50"/>
      <c r="U145" s="51"/>
      <c r="V145" s="98"/>
      <c r="W145" s="51"/>
      <c r="X145" s="98"/>
      <c r="Y145" s="51"/>
      <c r="Z145" s="348"/>
      <c r="AA145" s="349"/>
    </row>
    <row r="146" spans="1:130" ht="16.149999999999999" customHeight="1" x14ac:dyDescent="0.25">
      <c r="A146" s="1201"/>
      <c r="B146" s="941" t="s">
        <v>132</v>
      </c>
      <c r="C146" s="256">
        <f t="shared" si="16"/>
        <v>0</v>
      </c>
      <c r="D146" s="317">
        <f t="shared" si="17"/>
        <v>0</v>
      </c>
      <c r="E146" s="318">
        <f t="shared" si="17"/>
        <v>0</v>
      </c>
      <c r="F146" s="52"/>
      <c r="G146" s="100"/>
      <c r="H146" s="50"/>
      <c r="I146" s="51"/>
      <c r="J146" s="50"/>
      <c r="K146" s="51"/>
      <c r="L146" s="347"/>
      <c r="M146" s="51"/>
      <c r="N146" s="50"/>
      <c r="O146" s="51"/>
      <c r="P146" s="50"/>
      <c r="Q146" s="51"/>
      <c r="R146" s="50"/>
      <c r="S146" s="51"/>
      <c r="T146" s="50"/>
      <c r="U146" s="51"/>
      <c r="V146" s="98"/>
      <c r="W146" s="51"/>
      <c r="X146" s="98"/>
      <c r="Y146" s="51"/>
      <c r="Z146" s="348"/>
      <c r="AA146" s="349"/>
    </row>
    <row r="147" spans="1:130" ht="16.149999999999999" customHeight="1" x14ac:dyDescent="0.25">
      <c r="A147" s="1201"/>
      <c r="B147" s="941" t="s">
        <v>133</v>
      </c>
      <c r="C147" s="256">
        <f t="shared" si="16"/>
        <v>0</v>
      </c>
      <c r="D147" s="317">
        <f t="shared" si="17"/>
        <v>0</v>
      </c>
      <c r="E147" s="318">
        <f t="shared" si="17"/>
        <v>0</v>
      </c>
      <c r="F147" s="52"/>
      <c r="G147" s="100"/>
      <c r="H147" s="50"/>
      <c r="I147" s="51"/>
      <c r="J147" s="50"/>
      <c r="K147" s="51"/>
      <c r="L147" s="347"/>
      <c r="M147" s="51"/>
      <c r="N147" s="50"/>
      <c r="O147" s="51"/>
      <c r="P147" s="50"/>
      <c r="Q147" s="51"/>
      <c r="R147" s="50"/>
      <c r="S147" s="51"/>
      <c r="T147" s="50"/>
      <c r="U147" s="51"/>
      <c r="V147" s="98"/>
      <c r="W147" s="51"/>
      <c r="X147" s="98"/>
      <c r="Y147" s="51"/>
      <c r="Z147" s="348"/>
      <c r="AA147" s="349"/>
    </row>
    <row r="148" spans="1:130" ht="16.149999999999999" customHeight="1" x14ac:dyDescent="0.25">
      <c r="A148" s="1190"/>
      <c r="B148" s="113" t="s">
        <v>134</v>
      </c>
      <c r="C148" s="358">
        <f t="shared" si="16"/>
        <v>0</v>
      </c>
      <c r="D148" s="359">
        <f t="shared" si="17"/>
        <v>0</v>
      </c>
      <c r="E148" s="360">
        <f t="shared" si="17"/>
        <v>0</v>
      </c>
      <c r="F148" s="361"/>
      <c r="G148" s="362"/>
      <c r="H148" s="206"/>
      <c r="I148" s="209"/>
      <c r="J148" s="206"/>
      <c r="K148" s="209"/>
      <c r="L148" s="207"/>
      <c r="M148" s="209"/>
      <c r="N148" s="206"/>
      <c r="O148" s="209"/>
      <c r="P148" s="206"/>
      <c r="Q148" s="209"/>
      <c r="R148" s="206"/>
      <c r="S148" s="209"/>
      <c r="T148" s="206"/>
      <c r="U148" s="209"/>
      <c r="V148" s="208"/>
      <c r="W148" s="209"/>
      <c r="X148" s="208"/>
      <c r="Y148" s="209"/>
      <c r="Z148" s="363"/>
      <c r="AA148" s="364"/>
    </row>
    <row r="149" spans="1:130" ht="16.149999999999999" customHeight="1" x14ac:dyDescent="0.25">
      <c r="A149" s="1650" t="s">
        <v>140</v>
      </c>
      <c r="B149" s="1651"/>
      <c r="C149" s="333">
        <f t="shared" ref="C149:AA149" si="18">SUM(C139:C148)</f>
        <v>0</v>
      </c>
      <c r="D149" s="334">
        <f t="shared" si="18"/>
        <v>0</v>
      </c>
      <c r="E149" s="335">
        <f t="shared" si="18"/>
        <v>0</v>
      </c>
      <c r="F149" s="333">
        <f t="shared" si="18"/>
        <v>0</v>
      </c>
      <c r="G149" s="1019">
        <f t="shared" si="18"/>
        <v>0</v>
      </c>
      <c r="H149" s="333">
        <f t="shared" si="18"/>
        <v>0</v>
      </c>
      <c r="I149" s="1019">
        <f t="shared" si="18"/>
        <v>0</v>
      </c>
      <c r="J149" s="333">
        <f t="shared" si="18"/>
        <v>0</v>
      </c>
      <c r="K149" s="1019">
        <f t="shared" si="18"/>
        <v>0</v>
      </c>
      <c r="L149" s="333">
        <f t="shared" si="18"/>
        <v>0</v>
      </c>
      <c r="M149" s="1019">
        <f t="shared" si="18"/>
        <v>0</v>
      </c>
      <c r="N149" s="333">
        <f t="shared" si="18"/>
        <v>0</v>
      </c>
      <c r="O149" s="1019">
        <f t="shared" si="18"/>
        <v>0</v>
      </c>
      <c r="P149" s="333">
        <f t="shared" si="18"/>
        <v>0</v>
      </c>
      <c r="Q149" s="1019">
        <f t="shared" si="18"/>
        <v>0</v>
      </c>
      <c r="R149" s="333">
        <f t="shared" si="18"/>
        <v>0</v>
      </c>
      <c r="S149" s="1019">
        <f t="shared" si="18"/>
        <v>0</v>
      </c>
      <c r="T149" s="333">
        <f t="shared" si="18"/>
        <v>0</v>
      </c>
      <c r="U149" s="1019">
        <f t="shared" si="18"/>
        <v>0</v>
      </c>
      <c r="V149" s="333">
        <f t="shared" si="18"/>
        <v>0</v>
      </c>
      <c r="W149" s="1019">
        <f t="shared" si="18"/>
        <v>0</v>
      </c>
      <c r="X149" s="333">
        <f t="shared" si="18"/>
        <v>0</v>
      </c>
      <c r="Y149" s="1019">
        <f t="shared" si="18"/>
        <v>0</v>
      </c>
      <c r="Z149" s="365">
        <f t="shared" si="18"/>
        <v>0</v>
      </c>
      <c r="AA149" s="1020">
        <f t="shared" si="18"/>
        <v>0</v>
      </c>
    </row>
    <row r="150" spans="1:130" ht="31.15" customHeight="1" x14ac:dyDescent="0.25">
      <c r="A150" s="366" t="s">
        <v>143</v>
      </c>
      <c r="B150" s="367"/>
      <c r="C150" s="367"/>
      <c r="D150" s="367"/>
      <c r="E150" s="368"/>
      <c r="F150" s="369"/>
      <c r="G150" s="369"/>
      <c r="H150" s="369"/>
      <c r="I150" s="369"/>
      <c r="J150" s="369"/>
      <c r="K150" s="369"/>
      <c r="L150" s="369"/>
      <c r="M150" s="369"/>
      <c r="N150" s="369"/>
      <c r="O150" s="369"/>
      <c r="P150" s="369"/>
      <c r="Q150" s="369"/>
      <c r="R150" s="369"/>
      <c r="S150" s="369"/>
      <c r="T150" s="369"/>
      <c r="U150" s="369"/>
      <c r="V150" s="369"/>
      <c r="W150" s="369"/>
      <c r="X150" s="369"/>
      <c r="Y150" s="369"/>
      <c r="Z150" s="370"/>
      <c r="AA150" s="370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</row>
    <row r="151" spans="1:130" ht="16.149999999999999" customHeight="1" x14ac:dyDescent="0.25">
      <c r="A151" s="1654" t="s">
        <v>21</v>
      </c>
      <c r="B151" s="1655"/>
      <c r="C151" s="1656" t="s">
        <v>59</v>
      </c>
      <c r="D151" s="1654"/>
      <c r="E151" s="1655"/>
      <c r="F151" s="1657" t="s">
        <v>28</v>
      </c>
      <c r="G151" s="1658"/>
      <c r="H151" s="1658"/>
      <c r="I151" s="1658"/>
      <c r="J151" s="1658"/>
      <c r="K151" s="1658"/>
      <c r="L151" s="1658"/>
      <c r="M151" s="1658"/>
      <c r="N151" s="1658"/>
      <c r="O151" s="1658"/>
      <c r="P151" s="1658"/>
      <c r="Q151" s="1658"/>
      <c r="R151" s="1658"/>
      <c r="S151" s="1658"/>
      <c r="T151" s="1658"/>
      <c r="U151" s="1658"/>
      <c r="V151" s="1658"/>
      <c r="W151" s="1658"/>
      <c r="X151" s="1658"/>
      <c r="Y151" s="1658"/>
      <c r="Z151" s="1658"/>
      <c r="AA151" s="1658"/>
      <c r="AB151" s="1658"/>
      <c r="AC151" s="1658"/>
      <c r="AD151" s="1658"/>
      <c r="AE151" s="1658"/>
      <c r="AF151" s="1658"/>
      <c r="AG151" s="1658"/>
      <c r="AH151" s="1658"/>
      <c r="AI151" s="1658"/>
      <c r="AJ151" s="1658"/>
      <c r="AK151" s="1658"/>
      <c r="AL151" s="1658"/>
      <c r="AM151" s="1659"/>
    </row>
    <row r="152" spans="1:130" ht="16.149999999999999" customHeight="1" x14ac:dyDescent="0.25">
      <c r="A152" s="1265"/>
      <c r="B152" s="1194"/>
      <c r="C152" s="1268"/>
      <c r="D152" s="1266"/>
      <c r="E152" s="1195"/>
      <c r="F152" s="1657" t="s">
        <v>144</v>
      </c>
      <c r="G152" s="1659"/>
      <c r="H152" s="1657" t="s">
        <v>145</v>
      </c>
      <c r="I152" s="1659"/>
      <c r="J152" s="1657" t="s">
        <v>122</v>
      </c>
      <c r="K152" s="1659"/>
      <c r="L152" s="1272" t="s">
        <v>123</v>
      </c>
      <c r="M152" s="1273"/>
      <c r="N152" s="1273" t="s">
        <v>124</v>
      </c>
      <c r="O152" s="1274"/>
      <c r="P152" s="1657" t="s">
        <v>146</v>
      </c>
      <c r="Q152" s="1659"/>
      <c r="R152" s="1658" t="s">
        <v>147</v>
      </c>
      <c r="S152" s="1659"/>
      <c r="T152" s="1658" t="s">
        <v>148</v>
      </c>
      <c r="U152" s="1659"/>
      <c r="V152" s="1657" t="s">
        <v>149</v>
      </c>
      <c r="W152" s="1659"/>
      <c r="X152" s="1658" t="s">
        <v>150</v>
      </c>
      <c r="Y152" s="1659"/>
      <c r="Z152" s="1660" t="s">
        <v>151</v>
      </c>
      <c r="AA152" s="1661"/>
      <c r="AB152" s="1660" t="s">
        <v>152</v>
      </c>
      <c r="AC152" s="1661"/>
      <c r="AD152" s="1660" t="s">
        <v>153</v>
      </c>
      <c r="AE152" s="1661"/>
      <c r="AF152" s="1660" t="s">
        <v>126</v>
      </c>
      <c r="AG152" s="1661"/>
      <c r="AH152" s="1660" t="s">
        <v>154</v>
      </c>
      <c r="AI152" s="1661"/>
      <c r="AJ152" s="1660" t="s">
        <v>155</v>
      </c>
      <c r="AK152" s="1661"/>
      <c r="AL152" s="1662" t="s">
        <v>128</v>
      </c>
      <c r="AM152" s="1661"/>
    </row>
    <row r="153" spans="1:130" ht="16.149999999999999" customHeight="1" x14ac:dyDescent="0.25">
      <c r="A153" s="1266"/>
      <c r="B153" s="1195"/>
      <c r="C153" s="1021" t="s">
        <v>17</v>
      </c>
      <c r="D153" s="1022" t="s">
        <v>18</v>
      </c>
      <c r="E153" s="933" t="s">
        <v>19</v>
      </c>
      <c r="F153" s="1023" t="s">
        <v>18</v>
      </c>
      <c r="G153" s="933" t="s">
        <v>19</v>
      </c>
      <c r="H153" s="1023" t="s">
        <v>18</v>
      </c>
      <c r="I153" s="933" t="s">
        <v>19</v>
      </c>
      <c r="J153" s="1023" t="s">
        <v>18</v>
      </c>
      <c r="K153" s="933" t="s">
        <v>19</v>
      </c>
      <c r="L153" s="934" t="s">
        <v>18</v>
      </c>
      <c r="M153" s="376" t="s">
        <v>19</v>
      </c>
      <c r="N153" s="935" t="s">
        <v>18</v>
      </c>
      <c r="O153" s="936" t="s">
        <v>19</v>
      </c>
      <c r="P153" s="935" t="s">
        <v>18</v>
      </c>
      <c r="Q153" s="936" t="s">
        <v>19</v>
      </c>
      <c r="R153" s="1024" t="s">
        <v>18</v>
      </c>
      <c r="S153" s="930" t="s">
        <v>19</v>
      </c>
      <c r="T153" s="1024" t="s">
        <v>18</v>
      </c>
      <c r="U153" s="930" t="s">
        <v>19</v>
      </c>
      <c r="V153" s="934" t="s">
        <v>18</v>
      </c>
      <c r="W153" s="930" t="s">
        <v>19</v>
      </c>
      <c r="X153" s="1024" t="s">
        <v>18</v>
      </c>
      <c r="Y153" s="930" t="s">
        <v>19</v>
      </c>
      <c r="Z153" s="381" t="s">
        <v>18</v>
      </c>
      <c r="AA153" s="382" t="s">
        <v>19</v>
      </c>
      <c r="AB153" s="381" t="s">
        <v>18</v>
      </c>
      <c r="AC153" s="382" t="s">
        <v>19</v>
      </c>
      <c r="AD153" s="381" t="s">
        <v>18</v>
      </c>
      <c r="AE153" s="382" t="s">
        <v>19</v>
      </c>
      <c r="AF153" s="381" t="s">
        <v>18</v>
      </c>
      <c r="AG153" s="382" t="s">
        <v>19</v>
      </c>
      <c r="AH153" s="381" t="s">
        <v>18</v>
      </c>
      <c r="AI153" s="382" t="s">
        <v>19</v>
      </c>
      <c r="AJ153" s="381" t="s">
        <v>18</v>
      </c>
      <c r="AK153" s="382" t="s">
        <v>19</v>
      </c>
      <c r="AL153" s="1025" t="s">
        <v>18</v>
      </c>
      <c r="AM153" s="382" t="s">
        <v>19</v>
      </c>
    </row>
    <row r="154" spans="1:130" ht="16.149999999999999" customHeight="1" x14ac:dyDescent="0.25">
      <c r="A154" s="1663" t="s">
        <v>156</v>
      </c>
      <c r="B154" s="384" t="s">
        <v>157</v>
      </c>
      <c r="C154" s="253">
        <f t="shared" ref="C154:C159" si="19">SUM(D154+E154)</f>
        <v>0</v>
      </c>
      <c r="D154" s="312">
        <f>SUM(F154+H154+J154+L154+N154+P154+R154+T154+V154+X154+Z154+AB154+AD154+AF154+AH154+AJ154+AL154)</f>
        <v>0</v>
      </c>
      <c r="E154" s="155">
        <f>SUM(G154+I154+K154+M154+O154+Q154+S154+U154+W154+Y154+AA154+AC154+AE154+AG154+AI154+AK154+AM154)</f>
        <v>0</v>
      </c>
      <c r="F154" s="385"/>
      <c r="G154" s="386"/>
      <c r="H154" s="387"/>
      <c r="I154" s="386"/>
      <c r="J154" s="387"/>
      <c r="K154" s="386"/>
      <c r="L154" s="387"/>
      <c r="M154" s="388"/>
      <c r="N154" s="388"/>
      <c r="O154" s="386"/>
      <c r="P154" s="387"/>
      <c r="Q154" s="386"/>
      <c r="R154" s="385"/>
      <c r="S154" s="386"/>
      <c r="T154" s="385"/>
      <c r="U154" s="386"/>
      <c r="V154" s="387"/>
      <c r="W154" s="386"/>
      <c r="X154" s="385"/>
      <c r="Y154" s="386"/>
      <c r="Z154" s="389"/>
      <c r="AA154" s="390"/>
      <c r="AB154" s="389"/>
      <c r="AC154" s="390"/>
      <c r="AD154" s="389"/>
      <c r="AE154" s="390"/>
      <c r="AF154" s="389"/>
      <c r="AG154" s="390"/>
      <c r="AH154" s="389"/>
      <c r="AI154" s="390"/>
      <c r="AJ154" s="389"/>
      <c r="AK154" s="390"/>
      <c r="AL154" s="391"/>
      <c r="AM154" s="390"/>
    </row>
    <row r="155" spans="1:130" ht="16.149999999999999" customHeight="1" x14ac:dyDescent="0.25">
      <c r="A155" s="1279"/>
      <c r="B155" s="392" t="s">
        <v>158</v>
      </c>
      <c r="C155" s="256">
        <f t="shared" si="19"/>
        <v>0</v>
      </c>
      <c r="D155" s="317">
        <f t="shared" ref="D155:E159" si="20">SUM(F155+H155+J155+L155+N155+P155+R155+T155+V155+X155+Z155+AB155+AD155+AF155+AH155+AJ155+AL155)</f>
        <v>0</v>
      </c>
      <c r="E155" s="159">
        <f t="shared" si="20"/>
        <v>0</v>
      </c>
      <c r="F155" s="393"/>
      <c r="G155" s="394"/>
      <c r="H155" s="395"/>
      <c r="I155" s="394"/>
      <c r="J155" s="395"/>
      <c r="K155" s="394"/>
      <c r="L155" s="395"/>
      <c r="M155" s="396"/>
      <c r="N155" s="396"/>
      <c r="O155" s="394"/>
      <c r="P155" s="395"/>
      <c r="Q155" s="394"/>
      <c r="R155" s="393"/>
      <c r="S155" s="394"/>
      <c r="T155" s="393"/>
      <c r="U155" s="394"/>
      <c r="V155" s="395"/>
      <c r="W155" s="394"/>
      <c r="X155" s="393"/>
      <c r="Y155" s="394"/>
      <c r="Z155" s="397"/>
      <c r="AA155" s="398"/>
      <c r="AB155" s="397"/>
      <c r="AC155" s="398"/>
      <c r="AD155" s="397"/>
      <c r="AE155" s="398"/>
      <c r="AF155" s="397"/>
      <c r="AG155" s="398"/>
      <c r="AH155" s="397"/>
      <c r="AI155" s="398"/>
      <c r="AJ155" s="397"/>
      <c r="AK155" s="398"/>
      <c r="AL155" s="399"/>
      <c r="AM155" s="398"/>
    </row>
    <row r="156" spans="1:130" ht="16.149999999999999" customHeight="1" x14ac:dyDescent="0.25">
      <c r="A156" s="1280"/>
      <c r="B156" s="400" t="s">
        <v>159</v>
      </c>
      <c r="C156" s="358">
        <f t="shared" si="19"/>
        <v>0</v>
      </c>
      <c r="D156" s="359">
        <f t="shared" si="20"/>
        <v>0</v>
      </c>
      <c r="E156" s="401">
        <f t="shared" si="20"/>
        <v>0</v>
      </c>
      <c r="F156" s="402"/>
      <c r="G156" s="403"/>
      <c r="H156" s="404"/>
      <c r="I156" s="403"/>
      <c r="J156" s="404"/>
      <c r="K156" s="403"/>
      <c r="L156" s="404"/>
      <c r="M156" s="405"/>
      <c r="N156" s="405"/>
      <c r="O156" s="403"/>
      <c r="P156" s="404"/>
      <c r="Q156" s="403"/>
      <c r="R156" s="402"/>
      <c r="S156" s="403"/>
      <c r="T156" s="402"/>
      <c r="U156" s="403"/>
      <c r="V156" s="404"/>
      <c r="W156" s="403"/>
      <c r="X156" s="402"/>
      <c r="Y156" s="403"/>
      <c r="Z156" s="406"/>
      <c r="AA156" s="407"/>
      <c r="AB156" s="406"/>
      <c r="AC156" s="407"/>
      <c r="AD156" s="406"/>
      <c r="AE156" s="407"/>
      <c r="AF156" s="406"/>
      <c r="AG156" s="407"/>
      <c r="AH156" s="406"/>
      <c r="AI156" s="407"/>
      <c r="AJ156" s="406"/>
      <c r="AK156" s="407"/>
      <c r="AL156" s="408"/>
      <c r="AM156" s="407"/>
    </row>
    <row r="157" spans="1:130" ht="16.149999999999999" customHeight="1" x14ac:dyDescent="0.25">
      <c r="A157" s="1663" t="s">
        <v>160</v>
      </c>
      <c r="B157" s="384" t="s">
        <v>157</v>
      </c>
      <c r="C157" s="253">
        <f t="shared" si="19"/>
        <v>0</v>
      </c>
      <c r="D157" s="312">
        <f t="shared" si="20"/>
        <v>0</v>
      </c>
      <c r="E157" s="155">
        <f t="shared" si="20"/>
        <v>0</v>
      </c>
      <c r="F157" s="385"/>
      <c r="G157" s="386"/>
      <c r="H157" s="387"/>
      <c r="I157" s="386"/>
      <c r="J157" s="387"/>
      <c r="K157" s="386"/>
      <c r="L157" s="387"/>
      <c r="M157" s="388"/>
      <c r="N157" s="388"/>
      <c r="O157" s="386"/>
      <c r="P157" s="387"/>
      <c r="Q157" s="386"/>
      <c r="R157" s="385"/>
      <c r="S157" s="386"/>
      <c r="T157" s="385"/>
      <c r="U157" s="386"/>
      <c r="V157" s="387"/>
      <c r="W157" s="386"/>
      <c r="X157" s="385"/>
      <c r="Y157" s="386"/>
      <c r="Z157" s="389"/>
      <c r="AA157" s="390"/>
      <c r="AB157" s="389"/>
      <c r="AC157" s="390"/>
      <c r="AD157" s="389"/>
      <c r="AE157" s="390"/>
      <c r="AF157" s="389"/>
      <c r="AG157" s="390"/>
      <c r="AH157" s="389"/>
      <c r="AI157" s="390"/>
      <c r="AJ157" s="389"/>
      <c r="AK157" s="390"/>
      <c r="AL157" s="391"/>
      <c r="AM157" s="390"/>
    </row>
    <row r="158" spans="1:130" ht="16.149999999999999" customHeight="1" x14ac:dyDescent="0.25">
      <c r="A158" s="1279"/>
      <c r="B158" s="392" t="s">
        <v>158</v>
      </c>
      <c r="C158" s="256">
        <f t="shared" si="19"/>
        <v>0</v>
      </c>
      <c r="D158" s="317">
        <f t="shared" si="20"/>
        <v>0</v>
      </c>
      <c r="E158" s="159">
        <f t="shared" si="20"/>
        <v>0</v>
      </c>
      <c r="F158" s="393"/>
      <c r="G158" s="394"/>
      <c r="H158" s="395"/>
      <c r="I158" s="394"/>
      <c r="J158" s="395"/>
      <c r="K158" s="394"/>
      <c r="L158" s="395"/>
      <c r="M158" s="396"/>
      <c r="N158" s="396"/>
      <c r="O158" s="394"/>
      <c r="P158" s="395"/>
      <c r="Q158" s="394"/>
      <c r="R158" s="393"/>
      <c r="S158" s="394"/>
      <c r="T158" s="393"/>
      <c r="U158" s="394"/>
      <c r="V158" s="395"/>
      <c r="W158" s="394"/>
      <c r="X158" s="393"/>
      <c r="Y158" s="394"/>
      <c r="Z158" s="397"/>
      <c r="AA158" s="398"/>
      <c r="AB158" s="397"/>
      <c r="AC158" s="398"/>
      <c r="AD158" s="397"/>
      <c r="AE158" s="398"/>
      <c r="AF158" s="397"/>
      <c r="AG158" s="398"/>
      <c r="AH158" s="397"/>
      <c r="AI158" s="398"/>
      <c r="AJ158" s="397"/>
      <c r="AK158" s="398"/>
      <c r="AL158" s="399"/>
      <c r="AM158" s="398"/>
    </row>
    <row r="159" spans="1:130" ht="16.149999999999999" customHeight="1" x14ac:dyDescent="0.25">
      <c r="A159" s="1280"/>
      <c r="B159" s="400" t="s">
        <v>159</v>
      </c>
      <c r="C159" s="358">
        <f t="shared" si="19"/>
        <v>0</v>
      </c>
      <c r="D159" s="359">
        <f t="shared" si="20"/>
        <v>0</v>
      </c>
      <c r="E159" s="401">
        <f t="shared" si="20"/>
        <v>0</v>
      </c>
      <c r="F159" s="402"/>
      <c r="G159" s="403"/>
      <c r="H159" s="404"/>
      <c r="I159" s="403"/>
      <c r="J159" s="404"/>
      <c r="K159" s="403"/>
      <c r="L159" s="404"/>
      <c r="M159" s="405"/>
      <c r="N159" s="405"/>
      <c r="O159" s="403"/>
      <c r="P159" s="404"/>
      <c r="Q159" s="403"/>
      <c r="R159" s="402"/>
      <c r="S159" s="403"/>
      <c r="T159" s="402"/>
      <c r="U159" s="403"/>
      <c r="V159" s="404"/>
      <c r="W159" s="403"/>
      <c r="X159" s="402"/>
      <c r="Y159" s="403"/>
      <c r="Z159" s="406"/>
      <c r="AA159" s="407"/>
      <c r="AB159" s="406"/>
      <c r="AC159" s="407"/>
      <c r="AD159" s="406"/>
      <c r="AE159" s="407"/>
      <c r="AF159" s="406"/>
      <c r="AG159" s="407"/>
      <c r="AH159" s="406"/>
      <c r="AI159" s="407"/>
      <c r="AJ159" s="406"/>
      <c r="AK159" s="407"/>
      <c r="AL159" s="408"/>
      <c r="AM159" s="407"/>
    </row>
    <row r="160" spans="1:130" ht="31.15" customHeight="1" x14ac:dyDescent="0.25">
      <c r="A160" s="19" t="s">
        <v>161</v>
      </c>
      <c r="B160" s="19"/>
      <c r="C160" s="19"/>
      <c r="D160" s="19"/>
      <c r="E160" s="20"/>
      <c r="F160" s="20"/>
      <c r="G160" s="20"/>
      <c r="H160" s="20"/>
      <c r="I160" s="20"/>
      <c r="J160" s="20"/>
      <c r="K160" s="20"/>
      <c r="L160" s="20"/>
      <c r="M160" s="216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7"/>
      <c r="AA160" s="7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</row>
    <row r="161" spans="1:130" ht="16.149999999999999" customHeight="1" x14ac:dyDescent="0.25">
      <c r="A161" s="1640" t="s">
        <v>25</v>
      </c>
      <c r="B161" s="1640" t="s">
        <v>26</v>
      </c>
      <c r="C161" s="1644" t="s">
        <v>59</v>
      </c>
      <c r="D161" s="1646"/>
      <c r="E161" s="1645"/>
      <c r="F161" s="1621" t="s">
        <v>28</v>
      </c>
      <c r="G161" s="1641"/>
      <c r="H161" s="1641"/>
      <c r="I161" s="1641"/>
      <c r="J161" s="1641"/>
      <c r="K161" s="1641"/>
      <c r="L161" s="1641"/>
      <c r="M161" s="1641"/>
      <c r="N161" s="1641"/>
      <c r="O161" s="1622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7"/>
      <c r="AA161" s="7"/>
    </row>
    <row r="162" spans="1:130" ht="16.149999999999999" customHeight="1" x14ac:dyDescent="0.25">
      <c r="A162" s="1198"/>
      <c r="B162" s="1198"/>
      <c r="C162" s="1190"/>
      <c r="D162" s="1191"/>
      <c r="E162" s="1185"/>
      <c r="F162" s="1621" t="s">
        <v>153</v>
      </c>
      <c r="G162" s="1622"/>
      <c r="H162" s="1621" t="s">
        <v>126</v>
      </c>
      <c r="I162" s="1622"/>
      <c r="J162" s="1621" t="s">
        <v>154</v>
      </c>
      <c r="K162" s="1622"/>
      <c r="L162" s="1621" t="s">
        <v>155</v>
      </c>
      <c r="M162" s="1622"/>
      <c r="N162" s="1621" t="s">
        <v>128</v>
      </c>
      <c r="O162" s="1622"/>
      <c r="P162" s="7"/>
      <c r="Q162" s="86"/>
      <c r="R162" s="86"/>
      <c r="S162" s="7"/>
      <c r="T162" s="7"/>
      <c r="U162" s="7"/>
      <c r="V162" s="7"/>
      <c r="W162" s="7"/>
      <c r="X162" s="7"/>
      <c r="Y162" s="7"/>
      <c r="Z162" s="7"/>
      <c r="AA162" s="7"/>
    </row>
    <row r="163" spans="1:130" ht="16.149999999999999" customHeight="1" x14ac:dyDescent="0.25">
      <c r="A163" s="1199"/>
      <c r="B163" s="1199"/>
      <c r="C163" s="1001" t="s">
        <v>17</v>
      </c>
      <c r="D163" s="1026" t="s">
        <v>18</v>
      </c>
      <c r="E163" s="939" t="s">
        <v>19</v>
      </c>
      <c r="F163" s="1027" t="s">
        <v>18</v>
      </c>
      <c r="G163" s="939" t="s">
        <v>19</v>
      </c>
      <c r="H163" s="1027" t="s">
        <v>18</v>
      </c>
      <c r="I163" s="939" t="s">
        <v>19</v>
      </c>
      <c r="J163" s="1027" t="s">
        <v>18</v>
      </c>
      <c r="K163" s="939" t="s">
        <v>19</v>
      </c>
      <c r="L163" s="1027" t="s">
        <v>18</v>
      </c>
      <c r="M163" s="939" t="s">
        <v>19</v>
      </c>
      <c r="N163" s="1027" t="s">
        <v>18</v>
      </c>
      <c r="O163" s="939" t="s">
        <v>19</v>
      </c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130" ht="16.149999999999999" customHeight="1" x14ac:dyDescent="0.25">
      <c r="A164" s="1640" t="s">
        <v>162</v>
      </c>
      <c r="B164" s="412" t="s">
        <v>163</v>
      </c>
      <c r="C164" s="253">
        <f t="shared" ref="C164:C169" si="21">SUM(D164+E164)</f>
        <v>0</v>
      </c>
      <c r="D164" s="312">
        <f t="shared" ref="D164:E169" si="22">SUM(F164+H164+J164+L164+N164)</f>
        <v>0</v>
      </c>
      <c r="E164" s="155">
        <f t="shared" si="22"/>
        <v>0</v>
      </c>
      <c r="F164" s="314"/>
      <c r="G164" s="413"/>
      <c r="H164" s="119"/>
      <c r="I164" s="120"/>
      <c r="J164" s="314"/>
      <c r="K164" s="413"/>
      <c r="L164" s="119"/>
      <c r="M164" s="120"/>
      <c r="N164" s="314"/>
      <c r="O164" s="120"/>
      <c r="P164" s="44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CG164" s="10">
        <v>0</v>
      </c>
      <c r="CH164" s="10">
        <v>0</v>
      </c>
    </row>
    <row r="165" spans="1:130" ht="16.149999999999999" customHeight="1" x14ac:dyDescent="0.25">
      <c r="A165" s="1198"/>
      <c r="B165" s="414" t="s">
        <v>164</v>
      </c>
      <c r="C165" s="350">
        <f t="shared" si="21"/>
        <v>0</v>
      </c>
      <c r="D165" s="351">
        <f t="shared" si="22"/>
        <v>0</v>
      </c>
      <c r="E165" s="415">
        <f t="shared" si="22"/>
        <v>0</v>
      </c>
      <c r="F165" s="353"/>
      <c r="G165" s="416"/>
      <c r="H165" s="288"/>
      <c r="I165" s="354"/>
      <c r="J165" s="353"/>
      <c r="K165" s="416"/>
      <c r="L165" s="288"/>
      <c r="M165" s="354"/>
      <c r="N165" s="353"/>
      <c r="O165" s="354"/>
      <c r="P165" s="44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CG165" s="10">
        <v>0</v>
      </c>
      <c r="CH165" s="10">
        <v>0</v>
      </c>
    </row>
    <row r="166" spans="1:130" ht="16.149999999999999" customHeight="1" x14ac:dyDescent="0.25">
      <c r="A166" s="1199"/>
      <c r="B166" s="417" t="s">
        <v>165</v>
      </c>
      <c r="C166" s="418">
        <f t="shared" si="21"/>
        <v>0</v>
      </c>
      <c r="D166" s="328">
        <f t="shared" si="22"/>
        <v>0</v>
      </c>
      <c r="E166" s="260">
        <f t="shared" si="22"/>
        <v>0</v>
      </c>
      <c r="F166" s="330"/>
      <c r="G166" s="419"/>
      <c r="H166" s="134"/>
      <c r="I166" s="135"/>
      <c r="J166" s="330"/>
      <c r="K166" s="419"/>
      <c r="L166" s="134"/>
      <c r="M166" s="135"/>
      <c r="N166" s="330"/>
      <c r="O166" s="135"/>
      <c r="P166" s="44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CG166" s="10">
        <v>0</v>
      </c>
      <c r="CH166" s="10">
        <v>0</v>
      </c>
    </row>
    <row r="167" spans="1:130" ht="16.149999999999999" customHeight="1" x14ac:dyDescent="0.25">
      <c r="A167" s="1640" t="s">
        <v>166</v>
      </c>
      <c r="B167" s="420" t="s">
        <v>163</v>
      </c>
      <c r="C167" s="253">
        <f t="shared" si="21"/>
        <v>0</v>
      </c>
      <c r="D167" s="312">
        <f t="shared" si="22"/>
        <v>0</v>
      </c>
      <c r="E167" s="155">
        <f t="shared" si="22"/>
        <v>0</v>
      </c>
      <c r="F167" s="119"/>
      <c r="G167" s="120"/>
      <c r="H167" s="119"/>
      <c r="I167" s="413"/>
      <c r="J167" s="119"/>
      <c r="K167" s="120"/>
      <c r="L167" s="314"/>
      <c r="M167" s="413"/>
      <c r="N167" s="119"/>
      <c r="O167" s="120"/>
      <c r="P167" s="44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CG167" s="10">
        <v>0</v>
      </c>
      <c r="CH167" s="10">
        <v>0</v>
      </c>
    </row>
    <row r="168" spans="1:130" ht="16.149999999999999" customHeight="1" x14ac:dyDescent="0.25">
      <c r="A168" s="1198"/>
      <c r="B168" s="414" t="s">
        <v>164</v>
      </c>
      <c r="C168" s="321">
        <f t="shared" si="21"/>
        <v>0</v>
      </c>
      <c r="D168" s="322">
        <f t="shared" si="22"/>
        <v>0</v>
      </c>
      <c r="E168" s="421">
        <f t="shared" si="22"/>
        <v>0</v>
      </c>
      <c r="F168" s="288"/>
      <c r="G168" s="354"/>
      <c r="H168" s="104"/>
      <c r="I168" s="188"/>
      <c r="J168" s="104"/>
      <c r="K168" s="105"/>
      <c r="L168" s="187"/>
      <c r="M168" s="188"/>
      <c r="N168" s="104"/>
      <c r="O168" s="105"/>
      <c r="P168" s="44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CG168" s="10">
        <v>0</v>
      </c>
      <c r="CH168" s="10">
        <v>0</v>
      </c>
    </row>
    <row r="169" spans="1:130" ht="16.149999999999999" customHeight="1" x14ac:dyDescent="0.25">
      <c r="A169" s="1199"/>
      <c r="B169" s="422" t="s">
        <v>165</v>
      </c>
      <c r="C169" s="261">
        <f t="shared" si="21"/>
        <v>0</v>
      </c>
      <c r="D169" s="324">
        <f t="shared" si="22"/>
        <v>0</v>
      </c>
      <c r="E169" s="162">
        <f t="shared" si="22"/>
        <v>0</v>
      </c>
      <c r="F169" s="58"/>
      <c r="G169" s="59"/>
      <c r="H169" s="58"/>
      <c r="I169" s="423"/>
      <c r="J169" s="58"/>
      <c r="K169" s="59"/>
      <c r="L169" s="326"/>
      <c r="M169" s="423"/>
      <c r="N169" s="58"/>
      <c r="O169" s="59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31.15" customHeight="1" x14ac:dyDescent="0.25">
      <c r="A170" s="1664" t="s">
        <v>167</v>
      </c>
      <c r="B170" s="1664"/>
      <c r="C170" s="1664"/>
      <c r="D170" s="1664"/>
      <c r="E170" s="1664"/>
      <c r="F170" s="1664"/>
      <c r="G170" s="1664"/>
      <c r="H170" s="1664"/>
      <c r="I170" s="1664"/>
      <c r="J170" s="1664"/>
      <c r="K170" s="1664"/>
      <c r="L170" s="1664"/>
      <c r="M170" s="1664"/>
      <c r="N170" s="1664"/>
      <c r="O170" s="1664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</row>
    <row r="171" spans="1:130" ht="16.149999999999999" customHeight="1" x14ac:dyDescent="0.25">
      <c r="A171" s="1644" t="s">
        <v>168</v>
      </c>
      <c r="B171" s="1645"/>
      <c r="C171" s="1644" t="s">
        <v>59</v>
      </c>
      <c r="D171" s="1646"/>
      <c r="E171" s="1645"/>
      <c r="F171" s="1621" t="s">
        <v>28</v>
      </c>
      <c r="G171" s="1641"/>
      <c r="H171" s="1641"/>
      <c r="I171" s="1641"/>
      <c r="J171" s="1641"/>
      <c r="K171" s="1641"/>
      <c r="L171" s="1641"/>
      <c r="M171" s="1641"/>
      <c r="N171" s="1641"/>
      <c r="O171" s="1641"/>
      <c r="P171" s="1641"/>
      <c r="Q171" s="1622"/>
      <c r="R171" s="17"/>
      <c r="S171" s="17"/>
      <c r="T171" s="17"/>
      <c r="U171" s="17"/>
      <c r="V171" s="17"/>
      <c r="W171" s="17"/>
      <c r="X171" s="17"/>
      <c r="Y171" s="17"/>
      <c r="Z171" s="7"/>
      <c r="AA171" s="7"/>
    </row>
    <row r="172" spans="1:130" ht="16.149999999999999" customHeight="1" x14ac:dyDescent="0.25">
      <c r="A172" s="1201"/>
      <c r="B172" s="1205"/>
      <c r="C172" s="1190"/>
      <c r="D172" s="1191"/>
      <c r="E172" s="1185"/>
      <c r="F172" s="1621" t="s">
        <v>126</v>
      </c>
      <c r="G172" s="1622"/>
      <c r="H172" s="1621" t="s">
        <v>154</v>
      </c>
      <c r="I172" s="1622"/>
      <c r="J172" s="1621" t="s">
        <v>155</v>
      </c>
      <c r="K172" s="1622"/>
      <c r="L172" s="1621" t="s">
        <v>169</v>
      </c>
      <c r="M172" s="1622"/>
      <c r="N172" s="1621" t="s">
        <v>170</v>
      </c>
      <c r="O172" s="1622"/>
      <c r="P172" s="1621" t="s">
        <v>171</v>
      </c>
      <c r="Q172" s="1622"/>
      <c r="R172" s="17"/>
      <c r="S172" s="17"/>
      <c r="T172" s="17"/>
      <c r="U172" s="17"/>
      <c r="V172" s="17"/>
      <c r="W172" s="17"/>
      <c r="X172" s="17"/>
      <c r="Y172" s="17"/>
      <c r="Z172" s="7"/>
      <c r="AA172" s="7"/>
    </row>
    <row r="173" spans="1:130" ht="16.149999999999999" customHeight="1" x14ac:dyDescent="0.25">
      <c r="A173" s="1190"/>
      <c r="B173" s="1185"/>
      <c r="C173" s="1001" t="s">
        <v>17</v>
      </c>
      <c r="D173" s="1026" t="s">
        <v>18</v>
      </c>
      <c r="E173" s="939" t="s">
        <v>19</v>
      </c>
      <c r="F173" s="1027" t="s">
        <v>18</v>
      </c>
      <c r="G173" s="939" t="s">
        <v>19</v>
      </c>
      <c r="H173" s="1027" t="s">
        <v>18</v>
      </c>
      <c r="I173" s="939" t="s">
        <v>19</v>
      </c>
      <c r="J173" s="1027" t="s">
        <v>18</v>
      </c>
      <c r="K173" s="1028" t="s">
        <v>19</v>
      </c>
      <c r="L173" s="1027" t="s">
        <v>18</v>
      </c>
      <c r="M173" s="939" t="s">
        <v>19</v>
      </c>
      <c r="N173" s="1027" t="s">
        <v>18</v>
      </c>
      <c r="O173" s="939" t="s">
        <v>19</v>
      </c>
      <c r="P173" s="1027" t="s">
        <v>18</v>
      </c>
      <c r="Q173" s="1028" t="s">
        <v>19</v>
      </c>
      <c r="R173" s="17"/>
      <c r="S173" s="17"/>
      <c r="T173" s="17"/>
      <c r="U173" s="17"/>
      <c r="V173" s="17"/>
      <c r="W173" s="17"/>
      <c r="X173" s="17"/>
      <c r="Y173" s="17"/>
      <c r="Z173" s="7"/>
      <c r="AA173" s="7"/>
    </row>
    <row r="174" spans="1:130" ht="16.149999999999999" customHeight="1" x14ac:dyDescent="0.25">
      <c r="A174" s="1281" t="s">
        <v>172</v>
      </c>
      <c r="B174" s="1282"/>
      <c r="C174" s="253">
        <f>SUM(D174+E174)</f>
        <v>6</v>
      </c>
      <c r="D174" s="312">
        <f t="shared" ref="D174:E176" si="23">SUM(F174+H174+J174+L174+N174+P174)</f>
        <v>2</v>
      </c>
      <c r="E174" s="155">
        <f t="shared" si="23"/>
        <v>4</v>
      </c>
      <c r="F174" s="314">
        <v>0</v>
      </c>
      <c r="G174" s="413">
        <v>1</v>
      </c>
      <c r="H174" s="119">
        <v>1</v>
      </c>
      <c r="I174" s="120">
        <v>0</v>
      </c>
      <c r="J174" s="314">
        <v>1</v>
      </c>
      <c r="K174" s="120">
        <v>1</v>
      </c>
      <c r="L174" s="314">
        <v>0</v>
      </c>
      <c r="M174" s="413">
        <v>2</v>
      </c>
      <c r="N174" s="119">
        <v>0</v>
      </c>
      <c r="O174" s="120">
        <v>0</v>
      </c>
      <c r="P174" s="314">
        <v>0</v>
      </c>
      <c r="Q174" s="120">
        <v>0</v>
      </c>
      <c r="R174" s="17"/>
      <c r="S174" s="17"/>
      <c r="T174" s="17"/>
      <c r="U174" s="17"/>
      <c r="V174" s="17"/>
      <c r="W174" s="17"/>
      <c r="X174" s="17"/>
      <c r="Y174" s="17"/>
      <c r="Z174" s="7"/>
      <c r="AA174" s="7"/>
    </row>
    <row r="175" spans="1:130" ht="16.149999999999999" customHeight="1" x14ac:dyDescent="0.25">
      <c r="A175" s="1283" t="s">
        <v>173</v>
      </c>
      <c r="B175" s="1284"/>
      <c r="C175" s="321">
        <f>SUM(D175+E175)</f>
        <v>106</v>
      </c>
      <c r="D175" s="322">
        <f t="shared" si="23"/>
        <v>50</v>
      </c>
      <c r="E175" s="415">
        <f t="shared" si="23"/>
        <v>56</v>
      </c>
      <c r="F175" s="353">
        <v>15</v>
      </c>
      <c r="G175" s="416">
        <v>10</v>
      </c>
      <c r="H175" s="288">
        <v>7</v>
      </c>
      <c r="I175" s="354">
        <v>12</v>
      </c>
      <c r="J175" s="353">
        <v>13</v>
      </c>
      <c r="K175" s="354">
        <v>10</v>
      </c>
      <c r="L175" s="353">
        <v>9</v>
      </c>
      <c r="M175" s="416">
        <v>12</v>
      </c>
      <c r="N175" s="288">
        <v>4</v>
      </c>
      <c r="O175" s="354">
        <v>7</v>
      </c>
      <c r="P175" s="353">
        <v>2</v>
      </c>
      <c r="Q175" s="354">
        <v>5</v>
      </c>
      <c r="R175" s="17"/>
      <c r="S175" s="17"/>
      <c r="T175" s="17"/>
      <c r="U175" s="17"/>
      <c r="V175" s="17"/>
      <c r="W175" s="17"/>
      <c r="X175" s="17"/>
      <c r="Y175" s="17"/>
      <c r="Z175" s="7"/>
      <c r="AA175" s="7"/>
    </row>
    <row r="176" spans="1:130" ht="16.149999999999999" customHeight="1" x14ac:dyDescent="0.25">
      <c r="A176" s="1285" t="s">
        <v>174</v>
      </c>
      <c r="B176" s="1286"/>
      <c r="C176" s="425">
        <f>SUM(D176+E176)</f>
        <v>34</v>
      </c>
      <c r="D176" s="324">
        <f t="shared" si="23"/>
        <v>18</v>
      </c>
      <c r="E176" s="162">
        <f t="shared" si="23"/>
        <v>16</v>
      </c>
      <c r="F176" s="326">
        <v>3</v>
      </c>
      <c r="G176" s="423">
        <v>1</v>
      </c>
      <c r="H176" s="58">
        <v>1</v>
      </c>
      <c r="I176" s="59">
        <v>4</v>
      </c>
      <c r="J176" s="326">
        <v>2</v>
      </c>
      <c r="K176" s="59">
        <v>3</v>
      </c>
      <c r="L176" s="326">
        <v>7</v>
      </c>
      <c r="M176" s="423">
        <v>3</v>
      </c>
      <c r="N176" s="58">
        <v>0</v>
      </c>
      <c r="O176" s="59">
        <v>1</v>
      </c>
      <c r="P176" s="326">
        <v>5</v>
      </c>
      <c r="Q176" s="59">
        <v>4</v>
      </c>
      <c r="R176" s="17"/>
      <c r="S176" s="17"/>
      <c r="T176" s="17"/>
      <c r="U176" s="17"/>
      <c r="V176" s="17"/>
      <c r="W176" s="17"/>
      <c r="X176" s="17"/>
      <c r="Y176" s="17"/>
      <c r="Z176" s="7"/>
      <c r="AA176" s="7"/>
    </row>
    <row r="177" spans="1:130" ht="16.149999999999999" customHeight="1" x14ac:dyDescent="0.25">
      <c r="A177" s="1621" t="s">
        <v>59</v>
      </c>
      <c r="B177" s="1622"/>
      <c r="C177" s="169">
        <f t="shared" ref="C177:K177" si="24">SUM(C174:C176)</f>
        <v>146</v>
      </c>
      <c r="D177" s="426">
        <f t="shared" si="24"/>
        <v>70</v>
      </c>
      <c r="E177" s="981">
        <f t="shared" si="24"/>
        <v>76</v>
      </c>
      <c r="F177" s="169">
        <f t="shared" si="24"/>
        <v>18</v>
      </c>
      <c r="G177" s="981">
        <f t="shared" si="24"/>
        <v>12</v>
      </c>
      <c r="H177" s="1029">
        <f t="shared" si="24"/>
        <v>9</v>
      </c>
      <c r="I177" s="171">
        <f t="shared" si="24"/>
        <v>16</v>
      </c>
      <c r="J177" s="169">
        <f t="shared" si="24"/>
        <v>16</v>
      </c>
      <c r="K177" s="981">
        <f t="shared" si="24"/>
        <v>14</v>
      </c>
      <c r="L177" s="169">
        <f t="shared" ref="L177:Q177" si="25">SUM(L174:L176)</f>
        <v>16</v>
      </c>
      <c r="M177" s="981">
        <f t="shared" si="25"/>
        <v>17</v>
      </c>
      <c r="N177" s="1029">
        <f t="shared" si="25"/>
        <v>4</v>
      </c>
      <c r="O177" s="171">
        <f t="shared" si="25"/>
        <v>8</v>
      </c>
      <c r="P177" s="169">
        <f t="shared" si="25"/>
        <v>7</v>
      </c>
      <c r="Q177" s="981">
        <f t="shared" si="25"/>
        <v>9</v>
      </c>
      <c r="R177" s="17"/>
      <c r="S177" s="17"/>
      <c r="T177" s="17"/>
      <c r="U177" s="17"/>
      <c r="V177" s="17"/>
      <c r="W177" s="17"/>
      <c r="X177" s="17"/>
      <c r="Y177" s="17"/>
      <c r="Z177" s="7"/>
      <c r="AA177" s="7"/>
    </row>
    <row r="178" spans="1:130" ht="16.149999999999999" customHeight="1" x14ac:dyDescent="0.25">
      <c r="A178" s="12" t="s">
        <v>175</v>
      </c>
      <c r="M178" s="1030"/>
      <c r="N178" s="1030"/>
      <c r="O178" s="1030"/>
      <c r="P178" s="1030"/>
    </row>
    <row r="179" spans="1:130" ht="31.15" customHeight="1" x14ac:dyDescent="0.25">
      <c r="A179" s="429" t="s">
        <v>176</v>
      </c>
      <c r="B179" s="430"/>
      <c r="C179" s="430"/>
      <c r="D179" s="430"/>
      <c r="E179" s="430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</row>
    <row r="180" spans="1:130" ht="16.149999999999999" customHeight="1" x14ac:dyDescent="0.25">
      <c r="A180" s="1656" t="s">
        <v>177</v>
      </c>
      <c r="B180" s="1655"/>
      <c r="C180" s="1289" t="s">
        <v>101</v>
      </c>
      <c r="D180" s="1290"/>
      <c r="E180" s="1291"/>
      <c r="F180" s="1295" t="s">
        <v>28</v>
      </c>
      <c r="G180" s="1296"/>
      <c r="H180" s="1296"/>
      <c r="I180" s="1296"/>
      <c r="J180" s="1296"/>
      <c r="K180" s="1296"/>
      <c r="L180" s="1296"/>
      <c r="M180" s="1296"/>
      <c r="N180" s="1296"/>
      <c r="O180" s="1296"/>
      <c r="P180" s="1296"/>
      <c r="Q180" s="1297"/>
    </row>
    <row r="181" spans="1:130" ht="16.149999999999999" customHeight="1" x14ac:dyDescent="0.25">
      <c r="A181" s="1288"/>
      <c r="B181" s="1194"/>
      <c r="C181" s="1292"/>
      <c r="D181" s="1293"/>
      <c r="E181" s="1294"/>
      <c r="F181" s="1665" t="s">
        <v>102</v>
      </c>
      <c r="G181" s="1299"/>
      <c r="H181" s="1665" t="s">
        <v>103</v>
      </c>
      <c r="I181" s="1299"/>
      <c r="J181" s="1665" t="s">
        <v>104</v>
      </c>
      <c r="K181" s="1299"/>
      <c r="L181" s="1665" t="s">
        <v>105</v>
      </c>
      <c r="M181" s="1299"/>
      <c r="N181" s="1665" t="s">
        <v>106</v>
      </c>
      <c r="O181" s="1299"/>
      <c r="P181" s="1300" t="s">
        <v>107</v>
      </c>
      <c r="Q181" s="1301"/>
    </row>
    <row r="182" spans="1:130" ht="16.149999999999999" customHeight="1" x14ac:dyDescent="0.25">
      <c r="A182" s="1268"/>
      <c r="B182" s="1195"/>
      <c r="C182" s="30" t="s">
        <v>17</v>
      </c>
      <c r="D182" s="83" t="s">
        <v>18</v>
      </c>
      <c r="E182" s="948" t="s">
        <v>19</v>
      </c>
      <c r="F182" s="1031" t="s">
        <v>18</v>
      </c>
      <c r="G182" s="931" t="s">
        <v>19</v>
      </c>
      <c r="H182" s="1031" t="s">
        <v>18</v>
      </c>
      <c r="I182" s="931" t="s">
        <v>19</v>
      </c>
      <c r="J182" s="1031" t="s">
        <v>18</v>
      </c>
      <c r="K182" s="931" t="s">
        <v>19</v>
      </c>
      <c r="L182" s="1031" t="s">
        <v>18</v>
      </c>
      <c r="M182" s="931" t="s">
        <v>19</v>
      </c>
      <c r="N182" s="1031" t="s">
        <v>18</v>
      </c>
      <c r="O182" s="931" t="s">
        <v>19</v>
      </c>
      <c r="P182" s="1031" t="s">
        <v>18</v>
      </c>
      <c r="Q182" s="931" t="s">
        <v>19</v>
      </c>
      <c r="R182" s="431"/>
    </row>
    <row r="183" spans="1:130" ht="16.149999999999999" customHeight="1" x14ac:dyDescent="0.25">
      <c r="A183" s="1302" t="s">
        <v>178</v>
      </c>
      <c r="B183" s="1303"/>
      <c r="C183" s="47">
        <f>SUM(D183+E183)</f>
        <v>0</v>
      </c>
      <c r="D183" s="103">
        <f t="shared" ref="D183:E185" si="26">SUM(F183+H183+J183+L183+N183+P183)</f>
        <v>0</v>
      </c>
      <c r="E183" s="181">
        <f t="shared" si="26"/>
        <v>0</v>
      </c>
      <c r="F183" s="52"/>
      <c r="G183" s="51"/>
      <c r="H183" s="52"/>
      <c r="I183" s="51"/>
      <c r="J183" s="52"/>
      <c r="K183" s="51"/>
      <c r="L183" s="52"/>
      <c r="M183" s="51"/>
      <c r="N183" s="52"/>
      <c r="O183" s="51"/>
      <c r="P183" s="52"/>
      <c r="Q183" s="51"/>
    </row>
    <row r="184" spans="1:130" ht="16.149999999999999" customHeight="1" x14ac:dyDescent="0.25">
      <c r="A184" s="1304" t="s">
        <v>179</v>
      </c>
      <c r="B184" s="1305"/>
      <c r="C184" s="110">
        <f>SUM(D184+E184)</f>
        <v>0</v>
      </c>
      <c r="D184" s="111">
        <f t="shared" si="26"/>
        <v>0</v>
      </c>
      <c r="E184" s="432">
        <f t="shared" si="26"/>
        <v>0</v>
      </c>
      <c r="F184" s="187"/>
      <c r="G184" s="105"/>
      <c r="H184" s="187"/>
      <c r="I184" s="105"/>
      <c r="J184" s="187"/>
      <c r="K184" s="105"/>
      <c r="L184" s="187"/>
      <c r="M184" s="105"/>
      <c r="N184" s="187"/>
      <c r="O184" s="105"/>
      <c r="P184" s="187"/>
      <c r="Q184" s="105"/>
    </row>
    <row r="185" spans="1:130" ht="16.149999999999999" customHeight="1" x14ac:dyDescent="0.25">
      <c r="A185" s="1285" t="s">
        <v>180</v>
      </c>
      <c r="B185" s="1286"/>
      <c r="C185" s="54">
        <f>SUM(D185+E185)</f>
        <v>0</v>
      </c>
      <c r="D185" s="114">
        <f t="shared" si="26"/>
        <v>0</v>
      </c>
      <c r="E185" s="201">
        <f t="shared" si="26"/>
        <v>0</v>
      </c>
      <c r="F185" s="262">
        <f t="shared" ref="F185:Q185" si="27">SUM(F183:F184)</f>
        <v>0</v>
      </c>
      <c r="G185" s="325">
        <f t="shared" si="27"/>
        <v>0</v>
      </c>
      <c r="H185" s="262">
        <f t="shared" si="27"/>
        <v>0</v>
      </c>
      <c r="I185" s="325">
        <f t="shared" si="27"/>
        <v>0</v>
      </c>
      <c r="J185" s="262">
        <f t="shared" si="27"/>
        <v>0</v>
      </c>
      <c r="K185" s="325">
        <f t="shared" si="27"/>
        <v>0</v>
      </c>
      <c r="L185" s="262">
        <f t="shared" si="27"/>
        <v>0</v>
      </c>
      <c r="M185" s="325">
        <f t="shared" si="27"/>
        <v>0</v>
      </c>
      <c r="N185" s="262">
        <f t="shared" si="27"/>
        <v>0</v>
      </c>
      <c r="O185" s="325">
        <f t="shared" si="27"/>
        <v>0</v>
      </c>
      <c r="P185" s="262">
        <f t="shared" si="27"/>
        <v>0</v>
      </c>
      <c r="Q185" s="325">
        <f t="shared" si="27"/>
        <v>0</v>
      </c>
    </row>
    <row r="186" spans="1:130" ht="31.15" customHeight="1" x14ac:dyDescent="0.25">
      <c r="A186" s="429" t="s">
        <v>181</v>
      </c>
      <c r="B186" s="429"/>
      <c r="C186" s="429"/>
      <c r="D186" s="429"/>
      <c r="E186" s="429"/>
      <c r="F186" s="429"/>
      <c r="G186" s="429"/>
      <c r="H186" s="429"/>
      <c r="I186" s="17"/>
      <c r="J186" s="17"/>
      <c r="K186" s="17"/>
      <c r="L186" s="17"/>
      <c r="M186" s="17"/>
      <c r="N186" s="17"/>
      <c r="O186" s="17"/>
      <c r="P186" s="17"/>
      <c r="Q186" s="1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149999999999999" customHeight="1" x14ac:dyDescent="0.25">
      <c r="A187" s="1666" t="s">
        <v>182</v>
      </c>
      <c r="B187" s="1667"/>
      <c r="C187" s="1668" t="s">
        <v>59</v>
      </c>
      <c r="D187" s="1669"/>
      <c r="E187" s="1670"/>
      <c r="F187" s="1671" t="s">
        <v>28</v>
      </c>
      <c r="G187" s="1672"/>
      <c r="H187" s="1672"/>
      <c r="I187" s="1672"/>
      <c r="J187" s="1672"/>
      <c r="K187" s="1672"/>
      <c r="L187" s="1672"/>
      <c r="M187" s="1672"/>
      <c r="N187" s="1672"/>
      <c r="O187" s="1672"/>
      <c r="P187" s="1672"/>
      <c r="Q187" s="1672"/>
      <c r="R187" s="1672"/>
      <c r="S187" s="1673"/>
    </row>
    <row r="188" spans="1:130" ht="16.149999999999999" customHeight="1" x14ac:dyDescent="0.25">
      <c r="A188" s="1308"/>
      <c r="B188" s="1309"/>
      <c r="C188" s="1315"/>
      <c r="D188" s="1316"/>
      <c r="E188" s="1317"/>
      <c r="F188" s="1629" t="s">
        <v>183</v>
      </c>
      <c r="G188" s="1632"/>
      <c r="H188" s="1310" t="s">
        <v>184</v>
      </c>
      <c r="I188" s="1311"/>
      <c r="J188" s="1310" t="s">
        <v>185</v>
      </c>
      <c r="K188" s="1311"/>
      <c r="L188" s="1310" t="s">
        <v>186</v>
      </c>
      <c r="M188" s="1311"/>
      <c r="N188" s="1310" t="s">
        <v>187</v>
      </c>
      <c r="O188" s="1311"/>
      <c r="P188" s="1310" t="s">
        <v>188</v>
      </c>
      <c r="Q188" s="1311"/>
      <c r="R188" s="1310" t="s">
        <v>189</v>
      </c>
      <c r="S188" s="1311"/>
    </row>
    <row r="189" spans="1:130" ht="16.149999999999999" customHeight="1" x14ac:dyDescent="0.25">
      <c r="A189" s="1310"/>
      <c r="B189" s="1311"/>
      <c r="C189" s="1032" t="s">
        <v>190</v>
      </c>
      <c r="D189" s="1033" t="s">
        <v>18</v>
      </c>
      <c r="E189" s="1034" t="s">
        <v>19</v>
      </c>
      <c r="F189" s="436" t="s">
        <v>18</v>
      </c>
      <c r="G189" s="437" t="s">
        <v>19</v>
      </c>
      <c r="H189" s="436" t="s">
        <v>18</v>
      </c>
      <c r="I189" s="437" t="s">
        <v>19</v>
      </c>
      <c r="J189" s="436" t="s">
        <v>18</v>
      </c>
      <c r="K189" s="437" t="s">
        <v>19</v>
      </c>
      <c r="L189" s="436" t="s">
        <v>18</v>
      </c>
      <c r="M189" s="437" t="s">
        <v>19</v>
      </c>
      <c r="N189" s="436" t="s">
        <v>18</v>
      </c>
      <c r="O189" s="437" t="s">
        <v>19</v>
      </c>
      <c r="P189" s="436" t="s">
        <v>18</v>
      </c>
      <c r="Q189" s="437" t="s">
        <v>19</v>
      </c>
      <c r="R189" s="436" t="s">
        <v>18</v>
      </c>
      <c r="S189" s="437" t="s">
        <v>19</v>
      </c>
    </row>
    <row r="190" spans="1:130" ht="16.149999999999999" customHeight="1" x14ac:dyDescent="0.25">
      <c r="A190" s="1674" t="s">
        <v>191</v>
      </c>
      <c r="B190" s="438" t="s">
        <v>114</v>
      </c>
      <c r="C190" s="439">
        <f>SUM(D190+E190)</f>
        <v>0</v>
      </c>
      <c r="D190" s="440">
        <f>SUM(F190+H190+J190+L190+N190+P190+R190)</f>
        <v>0</v>
      </c>
      <c r="E190" s="441">
        <f>SUM(G190+I190+K190+M190+O190+Q190+S190)</f>
        <v>0</v>
      </c>
      <c r="F190" s="442"/>
      <c r="G190" s="443"/>
      <c r="H190" s="442"/>
      <c r="I190" s="443"/>
      <c r="J190" s="442"/>
      <c r="K190" s="443"/>
      <c r="L190" s="442"/>
      <c r="M190" s="443"/>
      <c r="N190" s="442"/>
      <c r="O190" s="443"/>
      <c r="P190" s="442"/>
      <c r="Q190" s="444"/>
      <c r="R190" s="442"/>
      <c r="S190" s="444"/>
    </row>
    <row r="191" spans="1:130" ht="16.149999999999999" customHeight="1" x14ac:dyDescent="0.25">
      <c r="A191" s="1322"/>
      <c r="B191" s="445" t="s">
        <v>192</v>
      </c>
      <c r="C191" s="446">
        <f>SUM(D191+E191)</f>
        <v>0</v>
      </c>
      <c r="D191" s="447">
        <f>SUM(F191+H191+J191+L191+N191+P191+R191)</f>
        <v>0</v>
      </c>
      <c r="E191" s="448">
        <f>SUM(G191+I191+K191+M191+O191+Q191+S191)</f>
        <v>0</v>
      </c>
      <c r="F191" s="449"/>
      <c r="G191" s="450"/>
      <c r="H191" s="449"/>
      <c r="I191" s="450"/>
      <c r="J191" s="449"/>
      <c r="K191" s="450"/>
      <c r="L191" s="449"/>
      <c r="M191" s="450"/>
      <c r="N191" s="449"/>
      <c r="O191" s="450"/>
      <c r="P191" s="449"/>
      <c r="Q191" s="451"/>
      <c r="R191" s="449"/>
      <c r="S191" s="451"/>
    </row>
    <row r="192" spans="1:130" ht="16.149999999999999" customHeight="1" x14ac:dyDescent="0.25">
      <c r="A192" s="1323" t="s">
        <v>193</v>
      </c>
      <c r="B192" s="1324"/>
      <c r="C192" s="452">
        <f>SUM(C190+C191)</f>
        <v>0</v>
      </c>
      <c r="D192" s="453">
        <f>SUM(D190+D191)</f>
        <v>0</v>
      </c>
      <c r="E192" s="1035">
        <f>SUM(E190+E191)</f>
        <v>0</v>
      </c>
      <c r="F192" s="452">
        <f>SUM(F190+F191)</f>
        <v>0</v>
      </c>
      <c r="G192" s="455">
        <f t="shared" ref="G192:Q192" si="28">SUM(G190+G191)</f>
        <v>0</v>
      </c>
      <c r="H192" s="452">
        <f t="shared" si="28"/>
        <v>0</v>
      </c>
      <c r="I192" s="455">
        <f t="shared" si="28"/>
        <v>0</v>
      </c>
      <c r="J192" s="452">
        <f t="shared" si="28"/>
        <v>0</v>
      </c>
      <c r="K192" s="455">
        <f t="shared" si="28"/>
        <v>0</v>
      </c>
      <c r="L192" s="452">
        <f t="shared" si="28"/>
        <v>0</v>
      </c>
      <c r="M192" s="455">
        <f t="shared" si="28"/>
        <v>0</v>
      </c>
      <c r="N192" s="452">
        <f t="shared" si="28"/>
        <v>0</v>
      </c>
      <c r="O192" s="455">
        <f t="shared" si="28"/>
        <v>0</v>
      </c>
      <c r="P192" s="452">
        <f t="shared" si="28"/>
        <v>0</v>
      </c>
      <c r="Q192" s="455">
        <f t="shared" si="28"/>
        <v>0</v>
      </c>
      <c r="R192" s="452">
        <f>SUM(R190+R191)</f>
        <v>0</v>
      </c>
      <c r="S192" s="455">
        <f>SUM(S190+S191)</f>
        <v>0</v>
      </c>
    </row>
    <row r="193" spans="1:130" ht="24" customHeight="1" x14ac:dyDescent="0.25">
      <c r="A193" s="429" t="s">
        <v>194</v>
      </c>
      <c r="B193" s="429"/>
      <c r="C193" s="429"/>
      <c r="D193" s="429"/>
      <c r="E193" s="429"/>
      <c r="F193" s="429"/>
      <c r="I193" s="369"/>
      <c r="J193" s="369"/>
      <c r="K193" s="369"/>
      <c r="L193" s="369"/>
      <c r="M193" s="369"/>
      <c r="N193" s="369"/>
      <c r="O193" s="369"/>
      <c r="P193" s="369"/>
      <c r="Q193" s="369"/>
    </row>
    <row r="194" spans="1:130" x14ac:dyDescent="0.25">
      <c r="A194" s="1675" t="s">
        <v>195</v>
      </c>
      <c r="B194" s="1676"/>
      <c r="C194" s="1677" t="s">
        <v>59</v>
      </c>
      <c r="D194" s="1678"/>
      <c r="E194" s="1679"/>
      <c r="F194" s="1680" t="s">
        <v>28</v>
      </c>
      <c r="G194" s="1681"/>
      <c r="H194" s="1681"/>
      <c r="I194" s="1681"/>
      <c r="J194" s="1681"/>
      <c r="K194" s="1681"/>
      <c r="L194" s="1681"/>
      <c r="M194" s="1681"/>
      <c r="N194" s="1681"/>
      <c r="O194" s="1682"/>
      <c r="P194" s="1675" t="s">
        <v>196</v>
      </c>
      <c r="Q194" s="1676"/>
      <c r="R194" s="1683" t="s">
        <v>197</v>
      </c>
      <c r="S194" s="1676"/>
      <c r="T194" s="1680" t="s">
        <v>198</v>
      </c>
      <c r="U194" s="1681"/>
      <c r="V194" s="1681"/>
      <c r="W194" s="1682"/>
    </row>
    <row r="195" spans="1:130" ht="15.75" customHeight="1" x14ac:dyDescent="0.25">
      <c r="A195" s="1327"/>
      <c r="B195" s="1328"/>
      <c r="C195" s="1334"/>
      <c r="D195" s="1335"/>
      <c r="E195" s="1336"/>
      <c r="F195" s="1350" t="s">
        <v>30</v>
      </c>
      <c r="G195" s="1350"/>
      <c r="H195" s="1350" t="s">
        <v>31</v>
      </c>
      <c r="I195" s="1350"/>
      <c r="J195" s="1350" t="s">
        <v>119</v>
      </c>
      <c r="K195" s="1350"/>
      <c r="L195" s="1350" t="s">
        <v>199</v>
      </c>
      <c r="M195" s="1350"/>
      <c r="N195" s="1350" t="s">
        <v>200</v>
      </c>
      <c r="O195" s="1350"/>
      <c r="P195" s="1329"/>
      <c r="Q195" s="1330"/>
      <c r="R195" s="1341"/>
      <c r="S195" s="1330"/>
      <c r="T195" s="1686" t="s">
        <v>201</v>
      </c>
      <c r="U195" s="1687" t="s">
        <v>202</v>
      </c>
      <c r="V195" s="1686" t="s">
        <v>203</v>
      </c>
      <c r="W195" s="1686" t="s">
        <v>204</v>
      </c>
    </row>
    <row r="196" spans="1:130" s="462" customFormat="1" ht="30.75" customHeight="1" x14ac:dyDescent="0.25">
      <c r="A196" s="1329"/>
      <c r="B196" s="1330"/>
      <c r="C196" s="1036" t="s">
        <v>190</v>
      </c>
      <c r="D196" s="1037" t="s">
        <v>18</v>
      </c>
      <c r="E196" s="1038" t="s">
        <v>19</v>
      </c>
      <c r="F196" s="459" t="s">
        <v>18</v>
      </c>
      <c r="G196" s="460" t="s">
        <v>19</v>
      </c>
      <c r="H196" s="459" t="s">
        <v>18</v>
      </c>
      <c r="I196" s="460" t="s">
        <v>19</v>
      </c>
      <c r="J196" s="459" t="s">
        <v>18</v>
      </c>
      <c r="K196" s="460" t="s">
        <v>19</v>
      </c>
      <c r="L196" s="459" t="s">
        <v>18</v>
      </c>
      <c r="M196" s="460" t="s">
        <v>19</v>
      </c>
      <c r="N196" s="459" t="s">
        <v>18</v>
      </c>
      <c r="O196" s="460" t="s">
        <v>19</v>
      </c>
      <c r="P196" s="459" t="s">
        <v>18</v>
      </c>
      <c r="Q196" s="460" t="s">
        <v>19</v>
      </c>
      <c r="R196" s="1039" t="s">
        <v>18</v>
      </c>
      <c r="S196" s="460" t="s">
        <v>19</v>
      </c>
      <c r="T196" s="1352"/>
      <c r="U196" s="1354"/>
      <c r="V196" s="1352"/>
      <c r="W196" s="135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</row>
    <row r="197" spans="1:130" ht="21.75" customHeight="1" x14ac:dyDescent="0.25">
      <c r="A197" s="1684" t="s">
        <v>205</v>
      </c>
      <c r="B197" s="1685"/>
      <c r="C197" s="463">
        <f>SUM(D197+E197)</f>
        <v>0</v>
      </c>
      <c r="D197" s="464">
        <f>SUM(F197+H197+J197+L197+N197)</f>
        <v>0</v>
      </c>
      <c r="E197" s="1040">
        <f>SUM(G197+I197+K197+M197+O197)</f>
        <v>0</v>
      </c>
      <c r="F197" s="466"/>
      <c r="G197" s="1041"/>
      <c r="H197" s="466"/>
      <c r="I197" s="1041"/>
      <c r="J197" s="466"/>
      <c r="K197" s="1041"/>
      <c r="L197" s="466"/>
      <c r="M197" s="1041"/>
      <c r="N197" s="466"/>
      <c r="O197" s="1041"/>
      <c r="P197" s="466"/>
      <c r="Q197" s="1042"/>
      <c r="R197" s="1041"/>
      <c r="S197" s="1042"/>
      <c r="T197" s="469"/>
      <c r="U197" s="1042"/>
      <c r="V197" s="469"/>
      <c r="W197" s="469"/>
      <c r="X197" s="93"/>
      <c r="CG197" s="10">
        <v>0</v>
      </c>
      <c r="CH197" s="10">
        <v>0</v>
      </c>
      <c r="CI197" s="10">
        <v>0</v>
      </c>
      <c r="CJ197" s="10">
        <v>0</v>
      </c>
      <c r="CK197" s="10">
        <v>0</v>
      </c>
    </row>
    <row r="198" spans="1:130" ht="28.5" customHeight="1" x14ac:dyDescent="0.25">
      <c r="A198" s="429" t="s">
        <v>206</v>
      </c>
      <c r="B198" s="429"/>
      <c r="C198" s="429"/>
    </row>
    <row r="199" spans="1:130" x14ac:dyDescent="0.25">
      <c r="A199" s="1675" t="s">
        <v>195</v>
      </c>
      <c r="B199" s="1676"/>
      <c r="C199" s="1657" t="s">
        <v>32</v>
      </c>
      <c r="D199" s="1659"/>
    </row>
    <row r="200" spans="1:130" ht="23.25" customHeight="1" x14ac:dyDescent="0.25">
      <c r="A200" s="1329"/>
      <c r="B200" s="1330"/>
      <c r="C200" s="459" t="s">
        <v>18</v>
      </c>
      <c r="D200" s="460" t="s">
        <v>19</v>
      </c>
    </row>
    <row r="201" spans="1:130" ht="22.5" customHeight="1" x14ac:dyDescent="0.25">
      <c r="A201" s="1346" t="s">
        <v>207</v>
      </c>
      <c r="B201" s="1347"/>
      <c r="C201" s="470"/>
      <c r="D201" s="471"/>
    </row>
    <row r="202" spans="1:130" ht="24" customHeight="1" x14ac:dyDescent="0.25">
      <c r="A202" s="1348" t="s">
        <v>208</v>
      </c>
      <c r="B202" s="1349"/>
      <c r="C202" s="472"/>
      <c r="D202" s="473"/>
    </row>
    <row r="203" spans="1:130" ht="27.75" customHeight="1" x14ac:dyDescent="0.25">
      <c r="A203" s="1348" t="s">
        <v>209</v>
      </c>
      <c r="B203" s="1349"/>
      <c r="C203" s="472"/>
      <c r="D203" s="473"/>
    </row>
    <row r="204" spans="1:130" ht="27.75" customHeight="1" x14ac:dyDescent="0.25">
      <c r="A204" s="1342" t="s">
        <v>210</v>
      </c>
      <c r="B204" s="1343"/>
      <c r="C204" s="474"/>
      <c r="D204" s="475"/>
    </row>
    <row r="250" spans="1:130" s="476" customFormat="1" hidden="1" x14ac:dyDescent="0.25">
      <c r="A250" s="476">
        <f>SUM(F12:Y14,F20:R38,F43:Q46,F52:I54,F59:O63,C69:C72,C75:E75,C78:E81,F86:I90,F96:Q103,F108:AA137,F139:AA148,F154:AM159,F164:O169,F174:Q176,F183:Q184,F190:S191,F197:W197,C201:D204)</f>
        <v>146</v>
      </c>
      <c r="B250" s="476">
        <f>SUM(DF13:DY13,CG20:CN204)</f>
        <v>0</v>
      </c>
      <c r="BA250" s="477"/>
      <c r="BB250" s="477"/>
      <c r="BC250" s="477"/>
      <c r="BD250" s="477"/>
      <c r="BE250" s="477"/>
      <c r="BF250" s="477"/>
      <c r="BG250" s="477"/>
      <c r="BH250" s="477"/>
      <c r="BI250" s="477"/>
      <c r="BJ250" s="477"/>
      <c r="BK250" s="477"/>
      <c r="BL250" s="477"/>
      <c r="BM250" s="477"/>
      <c r="BN250" s="477"/>
      <c r="BO250" s="477"/>
      <c r="BP250" s="477"/>
      <c r="BQ250" s="477"/>
      <c r="BR250" s="477"/>
      <c r="BS250" s="477"/>
      <c r="BT250" s="477"/>
      <c r="BU250" s="477"/>
      <c r="BV250" s="477"/>
      <c r="BW250" s="477"/>
      <c r="BX250" s="477"/>
      <c r="BY250" s="477"/>
      <c r="BZ250" s="477"/>
      <c r="CA250" s="477"/>
      <c r="CB250" s="477"/>
      <c r="CC250" s="477"/>
      <c r="CD250" s="477"/>
      <c r="CE250" s="477"/>
      <c r="CF250" s="477"/>
      <c r="CG250" s="477"/>
      <c r="CH250" s="477"/>
      <c r="CI250" s="477"/>
      <c r="CJ250" s="477"/>
      <c r="CK250" s="477"/>
      <c r="CL250" s="477"/>
      <c r="CM250" s="477"/>
      <c r="CN250" s="477"/>
      <c r="CO250" s="477"/>
      <c r="CP250" s="477"/>
      <c r="CQ250" s="477"/>
      <c r="CR250" s="477"/>
      <c r="CS250" s="477"/>
      <c r="CT250" s="477"/>
      <c r="CU250" s="477"/>
      <c r="CV250" s="477"/>
      <c r="CW250" s="477"/>
      <c r="CX250" s="477"/>
      <c r="CY250" s="477"/>
      <c r="CZ250" s="477"/>
      <c r="DA250" s="477"/>
      <c r="DB250" s="477"/>
      <c r="DC250" s="477"/>
      <c r="DD250" s="477"/>
      <c r="DE250" s="477"/>
      <c r="DF250" s="477"/>
      <c r="DG250" s="477"/>
      <c r="DH250" s="477"/>
      <c r="DI250" s="477"/>
      <c r="DJ250" s="477"/>
      <c r="DK250" s="477"/>
      <c r="DL250" s="477"/>
      <c r="DM250" s="477"/>
      <c r="DN250" s="477"/>
      <c r="DO250" s="477"/>
      <c r="DP250" s="477"/>
      <c r="DQ250" s="477"/>
      <c r="DR250" s="477"/>
      <c r="DS250" s="477"/>
      <c r="DT250" s="477"/>
      <c r="DU250" s="477"/>
      <c r="DV250" s="477"/>
      <c r="DW250" s="477"/>
      <c r="DX250" s="477"/>
      <c r="DY250" s="477"/>
      <c r="DZ250" s="477"/>
    </row>
  </sheetData>
  <mergeCells count="224">
    <mergeCell ref="T194:W194"/>
    <mergeCell ref="F195:G195"/>
    <mergeCell ref="H195:I195"/>
    <mergeCell ref="J195:K195"/>
    <mergeCell ref="L195:M195"/>
    <mergeCell ref="N195:O195"/>
    <mergeCell ref="T195:T196"/>
    <mergeCell ref="U195:U196"/>
    <mergeCell ref="V195:V196"/>
    <mergeCell ref="W195:W196"/>
    <mergeCell ref="A190:A191"/>
    <mergeCell ref="A192:B192"/>
    <mergeCell ref="A194:B196"/>
    <mergeCell ref="C194:E195"/>
    <mergeCell ref="F194:O194"/>
    <mergeCell ref="P194:Q195"/>
    <mergeCell ref="R194:S195"/>
    <mergeCell ref="A204:B204"/>
    <mergeCell ref="A197:B197"/>
    <mergeCell ref="A199:B200"/>
    <mergeCell ref="C199:D199"/>
    <mergeCell ref="A201:B201"/>
    <mergeCell ref="A202:B202"/>
    <mergeCell ref="A203:B203"/>
    <mergeCell ref="A183:B183"/>
    <mergeCell ref="A184:B184"/>
    <mergeCell ref="A185:B185"/>
    <mergeCell ref="A187:B189"/>
    <mergeCell ref="C187:E188"/>
    <mergeCell ref="F187:S187"/>
    <mergeCell ref="F188:G188"/>
    <mergeCell ref="H188:I188"/>
    <mergeCell ref="J188:K188"/>
    <mergeCell ref="L188:M188"/>
    <mergeCell ref="N188:O188"/>
    <mergeCell ref="P188:Q188"/>
    <mergeCell ref="R188:S188"/>
    <mergeCell ref="A180:B182"/>
    <mergeCell ref="C180:E181"/>
    <mergeCell ref="F180:Q180"/>
    <mergeCell ref="F181:G181"/>
    <mergeCell ref="H181:I181"/>
    <mergeCell ref="J181:K181"/>
    <mergeCell ref="L181:M181"/>
    <mergeCell ref="N181:O181"/>
    <mergeCell ref="P181:Q181"/>
    <mergeCell ref="N172:O172"/>
    <mergeCell ref="P172:Q172"/>
    <mergeCell ref="A174:B174"/>
    <mergeCell ref="A175:B175"/>
    <mergeCell ref="A176:B176"/>
    <mergeCell ref="A177:B177"/>
    <mergeCell ref="A164:A166"/>
    <mergeCell ref="A167:A169"/>
    <mergeCell ref="A170:O170"/>
    <mergeCell ref="A171:B173"/>
    <mergeCell ref="C171:E172"/>
    <mergeCell ref="F171:Q171"/>
    <mergeCell ref="F172:G172"/>
    <mergeCell ref="H172:I172"/>
    <mergeCell ref="J172:K172"/>
    <mergeCell ref="L172:M172"/>
    <mergeCell ref="A154:A156"/>
    <mergeCell ref="R152:S152"/>
    <mergeCell ref="T152:U152"/>
    <mergeCell ref="V152:W152"/>
    <mergeCell ref="X152:Y152"/>
    <mergeCell ref="Z152:AA152"/>
    <mergeCell ref="AB152:AC152"/>
    <mergeCell ref="A157:A159"/>
    <mergeCell ref="A161:A163"/>
    <mergeCell ref="B161:B163"/>
    <mergeCell ref="C161:E162"/>
    <mergeCell ref="F161:O161"/>
    <mergeCell ref="F162:G162"/>
    <mergeCell ref="H162:I162"/>
    <mergeCell ref="J162:K162"/>
    <mergeCell ref="L162:M162"/>
    <mergeCell ref="N162:O162"/>
    <mergeCell ref="A149:B149"/>
    <mergeCell ref="A151:B153"/>
    <mergeCell ref="C151:E152"/>
    <mergeCell ref="F151:AM151"/>
    <mergeCell ref="F152:G152"/>
    <mergeCell ref="H152:I152"/>
    <mergeCell ref="J152:K152"/>
    <mergeCell ref="L152:M152"/>
    <mergeCell ref="N152:O152"/>
    <mergeCell ref="P152:Q152"/>
    <mergeCell ref="AD152:AE152"/>
    <mergeCell ref="AF152:AG152"/>
    <mergeCell ref="AH152:AI152"/>
    <mergeCell ref="AJ152:AK152"/>
    <mergeCell ref="AL152:AM152"/>
    <mergeCell ref="A123:A127"/>
    <mergeCell ref="A128:A132"/>
    <mergeCell ref="A133:A137"/>
    <mergeCell ref="A138:B138"/>
    <mergeCell ref="A139:A143"/>
    <mergeCell ref="A144:A148"/>
    <mergeCell ref="V106:W106"/>
    <mergeCell ref="X106:Y106"/>
    <mergeCell ref="Z106:AA106"/>
    <mergeCell ref="A108:A112"/>
    <mergeCell ref="A113:A117"/>
    <mergeCell ref="A118:A122"/>
    <mergeCell ref="C105:E106"/>
    <mergeCell ref="F105:AA105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A98:B98"/>
    <mergeCell ref="A99:B99"/>
    <mergeCell ref="A100:B100"/>
    <mergeCell ref="A101:A103"/>
    <mergeCell ref="A105:A107"/>
    <mergeCell ref="B105:B107"/>
    <mergeCell ref="J94:K94"/>
    <mergeCell ref="L94:M94"/>
    <mergeCell ref="N94:O94"/>
    <mergeCell ref="P94:Q94"/>
    <mergeCell ref="A96:B96"/>
    <mergeCell ref="A97:B97"/>
    <mergeCell ref="A88:B88"/>
    <mergeCell ref="A89:B89"/>
    <mergeCell ref="A90:B90"/>
    <mergeCell ref="A91:P91"/>
    <mergeCell ref="A92:Q92"/>
    <mergeCell ref="A93:B95"/>
    <mergeCell ref="C93:E94"/>
    <mergeCell ref="F93:Q93"/>
    <mergeCell ref="F94:G94"/>
    <mergeCell ref="H94:I94"/>
    <mergeCell ref="C83:E83"/>
    <mergeCell ref="F83:G83"/>
    <mergeCell ref="H83:I83"/>
    <mergeCell ref="A85:B85"/>
    <mergeCell ref="A86:B86"/>
    <mergeCell ref="A87:B87"/>
    <mergeCell ref="A74:B74"/>
    <mergeCell ref="A75:B75"/>
    <mergeCell ref="A77:B77"/>
    <mergeCell ref="A78:A79"/>
    <mergeCell ref="A80:A81"/>
    <mergeCell ref="A83:B84"/>
    <mergeCell ref="C66:C67"/>
    <mergeCell ref="A68:B68"/>
    <mergeCell ref="A69:B69"/>
    <mergeCell ref="A70:B70"/>
    <mergeCell ref="A71:B71"/>
    <mergeCell ref="A72:B72"/>
    <mergeCell ref="A59:B59"/>
    <mergeCell ref="A60:B60"/>
    <mergeCell ref="A61:B61"/>
    <mergeCell ref="A62:B62"/>
    <mergeCell ref="A63:B63"/>
    <mergeCell ref="A66:B67"/>
    <mergeCell ref="A54:B54"/>
    <mergeCell ref="A56:B58"/>
    <mergeCell ref="C56:E57"/>
    <mergeCell ref="F56:O56"/>
    <mergeCell ref="F57:G57"/>
    <mergeCell ref="H57:I57"/>
    <mergeCell ref="J57:K57"/>
    <mergeCell ref="L57:M57"/>
    <mergeCell ref="N57:O57"/>
    <mergeCell ref="F48:I48"/>
    <mergeCell ref="F49:G49"/>
    <mergeCell ref="H49:I49"/>
    <mergeCell ref="A51:B51"/>
    <mergeCell ref="A52:B52"/>
    <mergeCell ref="A53:B53"/>
    <mergeCell ref="A43:B43"/>
    <mergeCell ref="A44:B44"/>
    <mergeCell ref="A45:B45"/>
    <mergeCell ref="A46:B46"/>
    <mergeCell ref="A48:B50"/>
    <mergeCell ref="C48:E49"/>
    <mergeCell ref="A40:B42"/>
    <mergeCell ref="C40:E41"/>
    <mergeCell ref="F40:Q40"/>
    <mergeCell ref="F41:G41"/>
    <mergeCell ref="H41:I41"/>
    <mergeCell ref="J41:K41"/>
    <mergeCell ref="L41:M41"/>
    <mergeCell ref="N41:O41"/>
    <mergeCell ref="P41:Q41"/>
    <mergeCell ref="A20:B20"/>
    <mergeCell ref="A21:A24"/>
    <mergeCell ref="A25:A33"/>
    <mergeCell ref="A34:A35"/>
    <mergeCell ref="A36:A38"/>
    <mergeCell ref="A17:A19"/>
    <mergeCell ref="B17:B19"/>
    <mergeCell ref="C17:E18"/>
    <mergeCell ref="F17:Q17"/>
    <mergeCell ref="R17:R19"/>
    <mergeCell ref="F18:G18"/>
    <mergeCell ref="H18:I18"/>
    <mergeCell ref="J18:K18"/>
    <mergeCell ref="L18:M18"/>
    <mergeCell ref="N18:O18"/>
    <mergeCell ref="R10:S10"/>
    <mergeCell ref="T10:U10"/>
    <mergeCell ref="V10:W10"/>
    <mergeCell ref="P18:Q18"/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</mergeCells>
  <dataValidations count="1">
    <dataValidation type="whole" operator="greaterThanOrEqual" allowBlank="1" showInputMessage="1" showErrorMessage="1" error="Valor no Permitido" sqref="F12:Y14 F20:R38 F43:Q46 F52:I54 F59:O63 C69:C72 C75:E75 C78:E81 F86:I90 F96:Q103 F108:AA137 F139:AA148 F154:AM159 F164:O169 F174:Q176 F183:Q184 F190:S191 F197:W197 C201:D204" xr:uid="{26AD15D9-F742-4332-8E60-8C7A2039D3AC}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B120-8D8F-46FB-950F-F6EDB65D79E5}">
  <dimension ref="A1:DZ250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3.28515625" style="12" customWidth="1"/>
    <col min="2" max="2" width="30.7109375" style="12" customWidth="1"/>
    <col min="3" max="3" width="18.85546875" style="12" customWidth="1"/>
    <col min="4" max="4" width="17.28515625" style="12" customWidth="1"/>
    <col min="5" max="5" width="18.42578125" style="12" customWidth="1"/>
    <col min="6" max="6" width="16.140625" style="12" customWidth="1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/>
    <col min="76" max="78" width="16" style="9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6384" width="11.42578125" style="12"/>
  </cols>
  <sheetData>
    <row r="1" spans="1:130" s="2" customFormat="1" ht="16.149999999999999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149999999999999" customHeight="1" x14ac:dyDescent="0.15">
      <c r="A2" s="1" t="str">
        <f>CONCATENATE("COMUNA: ",[9]NOMBRE!B2," - ","( ",[9]NOMBRE!C2,[9]NOMBRE!D2,[9]NOMBRE!E2,[9]NOMBRE!F2,[9]NOMBRE!G2,"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149999999999999" customHeight="1" x14ac:dyDescent="0.1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149999999999999" customHeight="1" x14ac:dyDescent="0.15">
      <c r="A4" s="1" t="str">
        <f>CONCATENATE("MES: ",[9]NOMBRE!B6," - ","( ",[9]NOMBRE!C6,[9]NOMBRE!D6," )")</f>
        <v>MES: AGOSTO - ( 08 )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149999999999999" customHeight="1" x14ac:dyDescent="0.15">
      <c r="A5" s="1" t="str">
        <f>CONCATENATE("AÑO: ",[9]NOMBRE!B7)</f>
        <v>AÑO: 2019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1186" t="s">
        <v>1</v>
      </c>
      <c r="B6" s="1186"/>
      <c r="C6" s="1186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  <c r="T6" s="1186"/>
      <c r="U6" s="1186"/>
      <c r="V6" s="1186"/>
      <c r="W6" s="1186"/>
      <c r="X6" s="1186"/>
      <c r="Y6" s="1187"/>
      <c r="Z6" s="7"/>
      <c r="AA6" s="7"/>
    </row>
    <row r="7" spans="1:130" ht="31.1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17"/>
      <c r="S7" s="17"/>
      <c r="T7" s="17"/>
      <c r="U7" s="17"/>
      <c r="V7" s="17"/>
      <c r="W7" s="17"/>
      <c r="X7" s="17"/>
      <c r="Y7" s="1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15" customHeight="1" x14ac:dyDescent="0.25">
      <c r="A8" s="18" t="s">
        <v>3</v>
      </c>
      <c r="B8" s="19"/>
      <c r="C8" s="19"/>
      <c r="D8" s="19"/>
      <c r="E8" s="19"/>
      <c r="F8" s="20"/>
      <c r="G8" s="21"/>
      <c r="H8" s="22"/>
      <c r="I8" s="23"/>
      <c r="J8" s="21"/>
      <c r="K8" s="743"/>
      <c r="L8" s="21"/>
      <c r="M8" s="22"/>
      <c r="N8" s="23"/>
      <c r="O8" s="23"/>
      <c r="P8" s="25"/>
      <c r="Q8" s="21"/>
      <c r="R8" s="22"/>
      <c r="S8" s="22"/>
      <c r="T8" s="22"/>
      <c r="U8" s="22"/>
      <c r="V8" s="22"/>
      <c r="W8" s="22"/>
      <c r="X8" s="22"/>
      <c r="Y8" s="23"/>
      <c r="Z8" s="26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149999999999999" customHeight="1" x14ac:dyDescent="0.25">
      <c r="A9" s="1183" t="s">
        <v>4</v>
      </c>
      <c r="B9" s="1183"/>
      <c r="C9" s="1644" t="s">
        <v>5</v>
      </c>
      <c r="D9" s="1646"/>
      <c r="E9" s="1645"/>
      <c r="F9" s="1621" t="s">
        <v>6</v>
      </c>
      <c r="G9" s="1641"/>
      <c r="H9" s="1641"/>
      <c r="I9" s="1641"/>
      <c r="J9" s="1641"/>
      <c r="K9" s="1641"/>
      <c r="L9" s="1641"/>
      <c r="M9" s="1641"/>
      <c r="N9" s="1641"/>
      <c r="O9" s="1641"/>
      <c r="P9" s="1641"/>
      <c r="Q9" s="1641"/>
      <c r="R9" s="1641"/>
      <c r="S9" s="1641"/>
      <c r="T9" s="1641"/>
      <c r="U9" s="1641"/>
      <c r="V9" s="1641"/>
      <c r="W9" s="1641"/>
      <c r="X9" s="1641"/>
      <c r="Y9" s="1622"/>
      <c r="Z9" s="945"/>
      <c r="AA9" s="991"/>
    </row>
    <row r="10" spans="1:130" ht="16.149999999999999" customHeight="1" x14ac:dyDescent="0.25">
      <c r="A10" s="1183"/>
      <c r="B10" s="1183"/>
      <c r="C10" s="1190"/>
      <c r="D10" s="1191"/>
      <c r="E10" s="1185"/>
      <c r="F10" s="1621" t="s">
        <v>7</v>
      </c>
      <c r="G10" s="1622"/>
      <c r="H10" s="1621" t="s">
        <v>8</v>
      </c>
      <c r="I10" s="1622"/>
      <c r="J10" s="1621" t="s">
        <v>9</v>
      </c>
      <c r="K10" s="1622"/>
      <c r="L10" s="1621" t="s">
        <v>10</v>
      </c>
      <c r="M10" s="1622"/>
      <c r="N10" s="1621" t="s">
        <v>11</v>
      </c>
      <c r="O10" s="1622"/>
      <c r="P10" s="1621" t="s">
        <v>12</v>
      </c>
      <c r="Q10" s="1622"/>
      <c r="R10" s="1621" t="s">
        <v>13</v>
      </c>
      <c r="S10" s="1622"/>
      <c r="T10" s="1621" t="s">
        <v>14</v>
      </c>
      <c r="U10" s="1622"/>
      <c r="V10" s="1621" t="s">
        <v>15</v>
      </c>
      <c r="W10" s="1622"/>
      <c r="X10" s="1621" t="s">
        <v>16</v>
      </c>
      <c r="Y10" s="1622"/>
      <c r="Z10" s="29"/>
      <c r="AA10" s="7"/>
    </row>
    <row r="11" spans="1:130" ht="16.149999999999999" customHeight="1" x14ac:dyDescent="0.25">
      <c r="A11" s="1183"/>
      <c r="B11" s="1183"/>
      <c r="C11" s="30" t="s">
        <v>17</v>
      </c>
      <c r="D11" s="1067" t="s">
        <v>18</v>
      </c>
      <c r="E11" s="1059" t="s">
        <v>19</v>
      </c>
      <c r="F11" s="33" t="s">
        <v>18</v>
      </c>
      <c r="G11" s="1057" t="s">
        <v>19</v>
      </c>
      <c r="H11" s="33" t="s">
        <v>18</v>
      </c>
      <c r="I11" s="1057" t="s">
        <v>19</v>
      </c>
      <c r="J11" s="33" t="s">
        <v>18</v>
      </c>
      <c r="K11" s="1057" t="s">
        <v>19</v>
      </c>
      <c r="L11" s="1070" t="s">
        <v>18</v>
      </c>
      <c r="M11" s="1057" t="s">
        <v>19</v>
      </c>
      <c r="N11" s="33" t="s">
        <v>18</v>
      </c>
      <c r="O11" s="1057" t="s">
        <v>19</v>
      </c>
      <c r="P11" s="33" t="s">
        <v>18</v>
      </c>
      <c r="Q11" s="1057" t="s">
        <v>19</v>
      </c>
      <c r="R11" s="33" t="s">
        <v>18</v>
      </c>
      <c r="S11" s="1057" t="s">
        <v>19</v>
      </c>
      <c r="T11" s="33" t="s">
        <v>18</v>
      </c>
      <c r="U11" s="1057" t="s">
        <v>19</v>
      </c>
      <c r="V11" s="33" t="s">
        <v>18</v>
      </c>
      <c r="W11" s="1057" t="s">
        <v>19</v>
      </c>
      <c r="X11" s="33" t="s">
        <v>18</v>
      </c>
      <c r="Y11" s="1057" t="s">
        <v>19</v>
      </c>
      <c r="Z11" s="950"/>
      <c r="AA11" s="990"/>
    </row>
    <row r="12" spans="1:130" ht="16.149999999999999" customHeight="1" x14ac:dyDescent="0.25">
      <c r="A12" s="1183" t="s">
        <v>20</v>
      </c>
      <c r="B12" s="1183"/>
      <c r="C12" s="38">
        <f>SUM(D12+E12)</f>
        <v>0</v>
      </c>
      <c r="D12" s="952">
        <f>SUM(F12+H12+J12+L12+N12+P12+R12+T12+V12+X12)</f>
        <v>0</v>
      </c>
      <c r="E12" s="953">
        <f t="shared" ref="D12:E14" si="0">SUM(G12+I12+K12+M12+O12+Q12+S12+U12+W12+Y12)</f>
        <v>0</v>
      </c>
      <c r="F12" s="41"/>
      <c r="G12" s="42"/>
      <c r="H12" s="41"/>
      <c r="I12" s="42"/>
      <c r="J12" s="41"/>
      <c r="K12" s="42"/>
      <c r="L12" s="41"/>
      <c r="M12" s="42"/>
      <c r="N12" s="954"/>
      <c r="O12" s="42"/>
      <c r="P12" s="41"/>
      <c r="Q12" s="42"/>
      <c r="R12" s="41"/>
      <c r="S12" s="42"/>
      <c r="T12" s="41"/>
      <c r="U12" s="42"/>
      <c r="V12" s="41"/>
      <c r="W12" s="42"/>
      <c r="X12" s="41"/>
      <c r="Y12" s="42"/>
      <c r="Z12" s="44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130" ht="16.149999999999999" customHeight="1" x14ac:dyDescent="0.25">
      <c r="A13" s="1645" t="s">
        <v>21</v>
      </c>
      <c r="B13" s="46" t="s">
        <v>22</v>
      </c>
      <c r="C13" s="47">
        <f>SUM(D13+E13)</f>
        <v>0</v>
      </c>
      <c r="D13" s="48">
        <f t="shared" si="0"/>
        <v>0</v>
      </c>
      <c r="E13" s="49">
        <f t="shared" si="0"/>
        <v>0</v>
      </c>
      <c r="F13" s="50"/>
      <c r="G13" s="51"/>
      <c r="H13" s="50"/>
      <c r="I13" s="51"/>
      <c r="J13" s="50"/>
      <c r="K13" s="51"/>
      <c r="L13" s="50"/>
      <c r="M13" s="51"/>
      <c r="N13" s="52"/>
      <c r="O13" s="51"/>
      <c r="P13" s="50"/>
      <c r="Q13" s="51"/>
      <c r="R13" s="50"/>
      <c r="S13" s="51"/>
      <c r="T13" s="50"/>
      <c r="U13" s="51"/>
      <c r="V13" s="50"/>
      <c r="W13" s="51"/>
      <c r="X13" s="50"/>
      <c r="Y13" s="51"/>
      <c r="Z13" s="44"/>
      <c r="AA13" s="991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149999999999999" customHeight="1" x14ac:dyDescent="0.25">
      <c r="A14" s="1185"/>
      <c r="B14" s="1052" t="s">
        <v>23</v>
      </c>
      <c r="C14" s="54">
        <f>SUM(D14+E14)</f>
        <v>0</v>
      </c>
      <c r="D14" s="55">
        <f t="shared" si="0"/>
        <v>0</v>
      </c>
      <c r="E14" s="56">
        <f t="shared" si="0"/>
        <v>0</v>
      </c>
      <c r="F14" s="57"/>
      <c r="G14" s="57"/>
      <c r="H14" s="58"/>
      <c r="I14" s="59"/>
      <c r="J14" s="58"/>
      <c r="K14" s="59"/>
      <c r="L14" s="955"/>
      <c r="M14" s="956"/>
      <c r="N14" s="957"/>
      <c r="O14" s="956"/>
      <c r="P14" s="957"/>
      <c r="Q14" s="956"/>
      <c r="R14" s="955"/>
      <c r="S14" s="956"/>
      <c r="T14" s="958"/>
      <c r="U14" s="959"/>
      <c r="V14" s="955"/>
      <c r="W14" s="959"/>
      <c r="X14" s="955"/>
      <c r="Y14" s="57"/>
      <c r="Z14" s="44"/>
      <c r="AA14" s="65"/>
    </row>
    <row r="15" spans="1:130" ht="15" customHeight="1" x14ac:dyDescent="0.25">
      <c r="A15" s="960"/>
      <c r="B15" s="961"/>
      <c r="C15" s="68"/>
      <c r="D15" s="962"/>
      <c r="E15" s="70"/>
      <c r="F15" s="963"/>
      <c r="G15" s="964"/>
      <c r="H15" s="964"/>
      <c r="I15" s="962"/>
      <c r="J15" s="964"/>
      <c r="K15" s="963"/>
      <c r="L15" s="70"/>
      <c r="M15" s="73"/>
      <c r="N15" s="965"/>
      <c r="O15" s="966"/>
      <c r="P15" s="966"/>
      <c r="Q15" s="963"/>
      <c r="R15" s="70"/>
      <c r="S15" s="963"/>
      <c r="T15" s="963"/>
      <c r="U15" s="963"/>
      <c r="V15" s="963"/>
      <c r="W15" s="967"/>
      <c r="X15" s="963"/>
      <c r="Y15" s="963"/>
      <c r="Z15" s="1071"/>
      <c r="AA15" s="78"/>
    </row>
    <row r="16" spans="1:130" ht="31.15" customHeight="1" x14ac:dyDescent="0.25">
      <c r="A16" s="79" t="s">
        <v>24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1051"/>
      <c r="R16" s="81"/>
      <c r="S16" s="81"/>
      <c r="T16" s="81"/>
      <c r="U16" s="81"/>
      <c r="V16" s="81"/>
      <c r="W16" s="7"/>
      <c r="X16" s="7"/>
      <c r="Y16" s="7"/>
      <c r="Z16" s="7"/>
      <c r="AA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92" ht="16.149999999999999" customHeight="1" x14ac:dyDescent="0.25">
      <c r="A17" s="1640" t="s">
        <v>25</v>
      </c>
      <c r="B17" s="1640" t="s">
        <v>26</v>
      </c>
      <c r="C17" s="1644" t="s">
        <v>27</v>
      </c>
      <c r="D17" s="1646"/>
      <c r="E17" s="1645"/>
      <c r="F17" s="1629" t="s">
        <v>28</v>
      </c>
      <c r="G17" s="1649"/>
      <c r="H17" s="1649"/>
      <c r="I17" s="1649"/>
      <c r="J17" s="1649"/>
      <c r="K17" s="1649"/>
      <c r="L17" s="1649"/>
      <c r="M17" s="1649"/>
      <c r="N17" s="1649"/>
      <c r="O17" s="1649"/>
      <c r="P17" s="1649"/>
      <c r="Q17" s="1631"/>
      <c r="R17" s="1655" t="s">
        <v>29</v>
      </c>
      <c r="S17" s="7"/>
      <c r="T17" s="7"/>
      <c r="U17" s="7"/>
      <c r="V17" s="7"/>
      <c r="W17" s="7"/>
      <c r="X17" s="7"/>
      <c r="Y17" s="7"/>
      <c r="Z17" s="7"/>
      <c r="AA17" s="7"/>
    </row>
    <row r="18" spans="1:92" ht="16.149999999999999" customHeight="1" x14ac:dyDescent="0.25">
      <c r="A18" s="1198"/>
      <c r="B18" s="1198"/>
      <c r="C18" s="1190"/>
      <c r="D18" s="1191"/>
      <c r="E18" s="1185"/>
      <c r="F18" s="1621" t="s">
        <v>30</v>
      </c>
      <c r="G18" s="1622"/>
      <c r="H18" s="1621" t="s">
        <v>31</v>
      </c>
      <c r="I18" s="1622"/>
      <c r="J18" s="1621" t="s">
        <v>15</v>
      </c>
      <c r="K18" s="1622"/>
      <c r="L18" s="1621" t="s">
        <v>32</v>
      </c>
      <c r="M18" s="1622"/>
      <c r="N18" s="1621" t="s">
        <v>33</v>
      </c>
      <c r="O18" s="1622"/>
      <c r="P18" s="1621" t="s">
        <v>34</v>
      </c>
      <c r="Q18" s="1625"/>
      <c r="R18" s="1194"/>
      <c r="S18" s="7"/>
      <c r="T18" s="7"/>
      <c r="U18" s="7"/>
      <c r="V18" s="7"/>
      <c r="W18" s="7"/>
      <c r="X18" s="7"/>
      <c r="Y18" s="7"/>
      <c r="Z18" s="7"/>
      <c r="AA18" s="7"/>
    </row>
    <row r="19" spans="1:92" ht="16.149999999999999" customHeight="1" x14ac:dyDescent="0.25">
      <c r="A19" s="1199"/>
      <c r="B19" s="1199"/>
      <c r="C19" s="1001" t="s">
        <v>17</v>
      </c>
      <c r="D19" s="83" t="s">
        <v>18</v>
      </c>
      <c r="E19" s="1059" t="s">
        <v>19</v>
      </c>
      <c r="F19" s="1058" t="s">
        <v>18</v>
      </c>
      <c r="G19" s="1059" t="s">
        <v>19</v>
      </c>
      <c r="H19" s="1058" t="s">
        <v>18</v>
      </c>
      <c r="I19" s="1059" t="s">
        <v>19</v>
      </c>
      <c r="J19" s="1058" t="s">
        <v>18</v>
      </c>
      <c r="K19" s="1059" t="s">
        <v>19</v>
      </c>
      <c r="L19" s="1058" t="s">
        <v>18</v>
      </c>
      <c r="M19" s="1059" t="s">
        <v>19</v>
      </c>
      <c r="N19" s="1058" t="s">
        <v>18</v>
      </c>
      <c r="O19" s="1059" t="s">
        <v>19</v>
      </c>
      <c r="P19" s="1058" t="s">
        <v>18</v>
      </c>
      <c r="Q19" s="1060" t="s">
        <v>19</v>
      </c>
      <c r="R19" s="1195"/>
      <c r="S19" s="7"/>
      <c r="T19" s="7"/>
      <c r="U19" s="7"/>
      <c r="V19" s="86"/>
      <c r="W19" s="86"/>
      <c r="X19" s="86"/>
      <c r="Y19" s="86"/>
      <c r="Z19" s="86"/>
      <c r="AA19" s="7"/>
    </row>
    <row r="20" spans="1:92" ht="16.149999999999999" customHeight="1" x14ac:dyDescent="0.25">
      <c r="A20" s="1621" t="s">
        <v>35</v>
      </c>
      <c r="B20" s="1622"/>
      <c r="C20" s="1008">
        <f t="shared" ref="C20:C38" si="1">SUM(D20+E20)</f>
        <v>0</v>
      </c>
      <c r="D20" s="1009">
        <f t="shared" ref="D20:E38" si="2">SUM(F20+H20+J20+L20+N20+P20)</f>
        <v>0</v>
      </c>
      <c r="E20" s="974">
        <f t="shared" si="2"/>
        <v>0</v>
      </c>
      <c r="F20" s="41"/>
      <c r="G20" s="42"/>
      <c r="H20" s="41"/>
      <c r="I20" s="42"/>
      <c r="J20" s="41"/>
      <c r="K20" s="42"/>
      <c r="L20" s="41"/>
      <c r="M20" s="42"/>
      <c r="N20" s="975"/>
      <c r="O20" s="42"/>
      <c r="P20" s="975"/>
      <c r="Q20" s="91"/>
      <c r="R20" s="976"/>
      <c r="S20" s="93"/>
      <c r="T20" s="45"/>
      <c r="U20" s="45"/>
      <c r="V20" s="45"/>
      <c r="W20" s="45"/>
      <c r="X20" s="45"/>
      <c r="Y20" s="45"/>
      <c r="Z20" s="45"/>
      <c r="AA20" s="45"/>
      <c r="AB20" s="45"/>
      <c r="AC20" s="45"/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</row>
    <row r="21" spans="1:92" ht="16.149999999999999" customHeight="1" x14ac:dyDescent="0.25">
      <c r="A21" s="1640" t="s">
        <v>36</v>
      </c>
      <c r="B21" s="94" t="s">
        <v>22</v>
      </c>
      <c r="C21" s="95">
        <f t="shared" si="1"/>
        <v>0</v>
      </c>
      <c r="D21" s="96">
        <f t="shared" si="2"/>
        <v>0</v>
      </c>
      <c r="E21" s="97">
        <f t="shared" si="2"/>
        <v>0</v>
      </c>
      <c r="F21" s="50"/>
      <c r="G21" s="51"/>
      <c r="H21" s="50"/>
      <c r="I21" s="51"/>
      <c r="J21" s="50"/>
      <c r="K21" s="51"/>
      <c r="L21" s="50"/>
      <c r="M21" s="51"/>
      <c r="N21" s="98"/>
      <c r="O21" s="51"/>
      <c r="P21" s="98"/>
      <c r="Q21" s="99"/>
      <c r="R21" s="100"/>
      <c r="S21" s="101"/>
      <c r="T21" s="7"/>
      <c r="U21" s="7"/>
      <c r="V21" s="86"/>
      <c r="W21" s="86"/>
      <c r="X21" s="86"/>
      <c r="Y21" s="86"/>
      <c r="Z21" s="86"/>
      <c r="AA21" s="7"/>
    </row>
    <row r="22" spans="1:92" ht="16.149999999999999" customHeight="1" x14ac:dyDescent="0.25">
      <c r="A22" s="1198"/>
      <c r="B22" s="1049" t="s">
        <v>37</v>
      </c>
      <c r="C22" s="47">
        <f t="shared" si="1"/>
        <v>0</v>
      </c>
      <c r="D22" s="103">
        <f t="shared" si="2"/>
        <v>0</v>
      </c>
      <c r="E22" s="49">
        <f t="shared" si="2"/>
        <v>0</v>
      </c>
      <c r="F22" s="104"/>
      <c r="G22" s="105"/>
      <c r="H22" s="104"/>
      <c r="I22" s="105"/>
      <c r="J22" s="104"/>
      <c r="K22" s="105"/>
      <c r="L22" s="104"/>
      <c r="M22" s="105"/>
      <c r="N22" s="106"/>
      <c r="O22" s="105"/>
      <c r="P22" s="106"/>
      <c r="Q22" s="107"/>
      <c r="R22" s="108"/>
      <c r="S22" s="101"/>
      <c r="T22" s="7"/>
      <c r="U22" s="7"/>
      <c r="V22" s="86"/>
      <c r="W22" s="86"/>
      <c r="X22" s="86"/>
      <c r="Y22" s="86"/>
      <c r="Z22" s="86"/>
      <c r="AA22" s="7"/>
    </row>
    <row r="23" spans="1:92" ht="16.149999999999999" customHeight="1" x14ac:dyDescent="0.25">
      <c r="A23" s="1198"/>
      <c r="B23" s="1050" t="s">
        <v>38</v>
      </c>
      <c r="C23" s="110">
        <f t="shared" si="1"/>
        <v>0</v>
      </c>
      <c r="D23" s="111">
        <f t="shared" si="2"/>
        <v>0</v>
      </c>
      <c r="E23" s="112">
        <f t="shared" si="2"/>
        <v>0</v>
      </c>
      <c r="F23" s="104"/>
      <c r="G23" s="105"/>
      <c r="H23" s="104"/>
      <c r="I23" s="105"/>
      <c r="J23" s="104"/>
      <c r="K23" s="105"/>
      <c r="L23" s="104"/>
      <c r="M23" s="105"/>
      <c r="N23" s="106"/>
      <c r="O23" s="105"/>
      <c r="P23" s="106"/>
      <c r="Q23" s="107"/>
      <c r="R23" s="108"/>
      <c r="S23" s="101"/>
      <c r="T23" s="7"/>
      <c r="U23" s="7"/>
      <c r="V23" s="86"/>
      <c r="W23" s="86"/>
      <c r="X23" s="86"/>
      <c r="Y23" s="86"/>
      <c r="Z23" s="86"/>
      <c r="AA23" s="7"/>
    </row>
    <row r="24" spans="1:92" ht="16.149999999999999" customHeight="1" x14ac:dyDescent="0.25">
      <c r="A24" s="1199"/>
      <c r="B24" s="113" t="s">
        <v>39</v>
      </c>
      <c r="C24" s="54">
        <f t="shared" si="1"/>
        <v>0</v>
      </c>
      <c r="D24" s="114">
        <f t="shared" si="2"/>
        <v>0</v>
      </c>
      <c r="E24" s="56">
        <f t="shared" si="2"/>
        <v>0</v>
      </c>
      <c r="F24" s="58"/>
      <c r="G24" s="59"/>
      <c r="H24" s="58"/>
      <c r="I24" s="59"/>
      <c r="J24" s="58"/>
      <c r="K24" s="59"/>
      <c r="L24" s="58"/>
      <c r="M24" s="59"/>
      <c r="N24" s="115"/>
      <c r="O24" s="59"/>
      <c r="P24" s="115"/>
      <c r="Q24" s="116"/>
      <c r="R24" s="117"/>
      <c r="S24" s="101"/>
      <c r="T24" s="7"/>
      <c r="U24" s="7"/>
      <c r="V24" s="7"/>
      <c r="W24" s="7"/>
      <c r="X24" s="86"/>
      <c r="Y24" s="86"/>
      <c r="Z24" s="86"/>
      <c r="AA24" s="86"/>
    </row>
    <row r="25" spans="1:92" ht="16.149999999999999" customHeight="1" x14ac:dyDescent="0.25">
      <c r="A25" s="1640" t="s">
        <v>40</v>
      </c>
      <c r="B25" s="118" t="s">
        <v>41</v>
      </c>
      <c r="C25" s="95">
        <f t="shared" si="1"/>
        <v>0</v>
      </c>
      <c r="D25" s="96">
        <f t="shared" si="2"/>
        <v>0</v>
      </c>
      <c r="E25" s="97">
        <f t="shared" si="2"/>
        <v>0</v>
      </c>
      <c r="F25" s="119"/>
      <c r="G25" s="120"/>
      <c r="H25" s="119"/>
      <c r="I25" s="120"/>
      <c r="J25" s="119"/>
      <c r="K25" s="120"/>
      <c r="L25" s="119"/>
      <c r="M25" s="120"/>
      <c r="N25" s="121"/>
      <c r="O25" s="120"/>
      <c r="P25" s="121"/>
      <c r="Q25" s="122"/>
      <c r="R25" s="123"/>
      <c r="S25" s="101"/>
      <c r="T25" s="7"/>
      <c r="U25" s="7"/>
      <c r="V25" s="7"/>
      <c r="W25" s="7"/>
      <c r="X25" s="86"/>
      <c r="Y25" s="86"/>
      <c r="Z25" s="86"/>
      <c r="AA25" s="86"/>
    </row>
    <row r="26" spans="1:92" ht="16.149999999999999" customHeight="1" x14ac:dyDescent="0.25">
      <c r="A26" s="1198"/>
      <c r="B26" s="124" t="s">
        <v>42</v>
      </c>
      <c r="C26" s="47">
        <f t="shared" si="1"/>
        <v>0</v>
      </c>
      <c r="D26" s="103">
        <f t="shared" si="2"/>
        <v>0</v>
      </c>
      <c r="E26" s="49">
        <f t="shared" si="2"/>
        <v>0</v>
      </c>
      <c r="F26" s="50"/>
      <c r="G26" s="51"/>
      <c r="H26" s="50"/>
      <c r="I26" s="51"/>
      <c r="J26" s="50"/>
      <c r="K26" s="51"/>
      <c r="L26" s="50"/>
      <c r="M26" s="51"/>
      <c r="N26" s="98"/>
      <c r="O26" s="51"/>
      <c r="P26" s="98"/>
      <c r="Q26" s="99"/>
      <c r="R26" s="100"/>
      <c r="S26" s="101"/>
      <c r="T26" s="7"/>
      <c r="U26" s="7"/>
      <c r="V26" s="7"/>
      <c r="W26" s="7"/>
      <c r="X26" s="86"/>
      <c r="Y26" s="86"/>
      <c r="Z26" s="86"/>
      <c r="AA26" s="86"/>
    </row>
    <row r="27" spans="1:92" ht="16.149999999999999" customHeight="1" x14ac:dyDescent="0.25">
      <c r="A27" s="1198"/>
      <c r="B27" s="124" t="s">
        <v>43</v>
      </c>
      <c r="C27" s="47">
        <f t="shared" si="1"/>
        <v>0</v>
      </c>
      <c r="D27" s="103">
        <f t="shared" si="2"/>
        <v>0</v>
      </c>
      <c r="E27" s="49">
        <f t="shared" si="2"/>
        <v>0</v>
      </c>
      <c r="F27" s="50"/>
      <c r="G27" s="51"/>
      <c r="H27" s="50"/>
      <c r="I27" s="51"/>
      <c r="J27" s="50"/>
      <c r="K27" s="51"/>
      <c r="L27" s="50"/>
      <c r="M27" s="51"/>
      <c r="N27" s="98"/>
      <c r="O27" s="51"/>
      <c r="P27" s="98"/>
      <c r="Q27" s="99"/>
      <c r="R27" s="100"/>
      <c r="S27" s="101"/>
      <c r="T27" s="7"/>
      <c r="U27" s="8"/>
      <c r="V27" s="7"/>
      <c r="W27" s="7"/>
      <c r="X27" s="86"/>
      <c r="Y27" s="86"/>
      <c r="Z27" s="86"/>
      <c r="AA27" s="86"/>
    </row>
    <row r="28" spans="1:92" ht="27" customHeight="1" x14ac:dyDescent="0.25">
      <c r="A28" s="1198"/>
      <c r="B28" s="125" t="s">
        <v>44</v>
      </c>
      <c r="C28" s="126">
        <f t="shared" si="1"/>
        <v>0</v>
      </c>
      <c r="D28" s="127">
        <f t="shared" si="2"/>
        <v>0</v>
      </c>
      <c r="E28" s="128">
        <f t="shared" si="2"/>
        <v>0</v>
      </c>
      <c r="F28" s="50"/>
      <c r="G28" s="51"/>
      <c r="H28" s="50"/>
      <c r="I28" s="51"/>
      <c r="J28" s="50"/>
      <c r="K28" s="51"/>
      <c r="L28" s="50"/>
      <c r="M28" s="51"/>
      <c r="N28" s="98"/>
      <c r="O28" s="51"/>
      <c r="P28" s="98"/>
      <c r="Q28" s="99"/>
      <c r="R28" s="100"/>
      <c r="S28" s="101"/>
      <c r="T28" s="7"/>
      <c r="U28" s="8"/>
      <c r="V28" s="7"/>
      <c r="W28" s="7"/>
      <c r="X28" s="86"/>
      <c r="Y28" s="86"/>
      <c r="Z28" s="86"/>
      <c r="AA28" s="86"/>
    </row>
    <row r="29" spans="1:92" ht="27" customHeight="1" x14ac:dyDescent="0.25">
      <c r="A29" s="1198"/>
      <c r="B29" s="125" t="s">
        <v>45</v>
      </c>
      <c r="C29" s="126">
        <f t="shared" si="1"/>
        <v>0</v>
      </c>
      <c r="D29" s="127">
        <f>+F29+H29+J29+L29+N29+P29</f>
        <v>0</v>
      </c>
      <c r="E29" s="128">
        <f>+G29+I29+K29+M29+O29+Q29</f>
        <v>0</v>
      </c>
      <c r="F29" s="50"/>
      <c r="G29" s="51"/>
      <c r="H29" s="50"/>
      <c r="I29" s="51"/>
      <c r="J29" s="50"/>
      <c r="K29" s="51"/>
      <c r="L29" s="50"/>
      <c r="M29" s="51"/>
      <c r="N29" s="98"/>
      <c r="O29" s="51"/>
      <c r="P29" s="98"/>
      <c r="Q29" s="99"/>
      <c r="R29" s="100"/>
      <c r="S29" s="101"/>
      <c r="T29" s="7"/>
      <c r="U29" s="8"/>
      <c r="V29" s="7"/>
      <c r="W29" s="7"/>
      <c r="X29" s="86"/>
      <c r="Y29" s="86"/>
      <c r="Z29" s="86"/>
      <c r="AA29" s="86"/>
    </row>
    <row r="30" spans="1:92" ht="16.149999999999999" customHeight="1" x14ac:dyDescent="0.25">
      <c r="A30" s="1198"/>
      <c r="B30" s="125" t="s">
        <v>46</v>
      </c>
      <c r="C30" s="126">
        <f>SUM(D30:E30)</f>
        <v>0</v>
      </c>
      <c r="D30" s="127">
        <f>+F30+H30+J30+L30+N30+P30</f>
        <v>0</v>
      </c>
      <c r="E30" s="128">
        <f>+G30+I30+K30+M30+O30+Q30</f>
        <v>0</v>
      </c>
      <c r="F30" s="50"/>
      <c r="G30" s="51"/>
      <c r="H30" s="50"/>
      <c r="I30" s="51"/>
      <c r="J30" s="50"/>
      <c r="K30" s="51"/>
      <c r="L30" s="50"/>
      <c r="M30" s="51"/>
      <c r="N30" s="98"/>
      <c r="O30" s="51"/>
      <c r="P30" s="98"/>
      <c r="Q30" s="99"/>
      <c r="R30" s="100"/>
      <c r="S30" s="101"/>
      <c r="T30" s="7"/>
      <c r="U30" s="8"/>
      <c r="V30" s="7"/>
      <c r="W30" s="7"/>
      <c r="X30" s="86"/>
      <c r="Y30" s="86"/>
      <c r="Z30" s="86"/>
      <c r="AA30" s="86"/>
    </row>
    <row r="31" spans="1:92" ht="16.149999999999999" customHeight="1" x14ac:dyDescent="0.25">
      <c r="A31" s="1198"/>
      <c r="B31" s="1049" t="s">
        <v>37</v>
      </c>
      <c r="C31" s="126">
        <f t="shared" ref="C31" si="3">SUM(D31:E31)</f>
        <v>0</v>
      </c>
      <c r="D31" s="103">
        <f>SUM(F31+H31+J31+L31+N31+P31)</f>
        <v>0</v>
      </c>
      <c r="E31" s="49">
        <f t="shared" si="2"/>
        <v>0</v>
      </c>
      <c r="F31" s="50"/>
      <c r="G31" s="51"/>
      <c r="H31" s="50"/>
      <c r="I31" s="51"/>
      <c r="J31" s="50"/>
      <c r="K31" s="51"/>
      <c r="L31" s="50"/>
      <c r="M31" s="51"/>
      <c r="N31" s="98"/>
      <c r="O31" s="51"/>
      <c r="P31" s="98"/>
      <c r="Q31" s="99"/>
      <c r="R31" s="100"/>
      <c r="S31" s="101"/>
      <c r="T31" s="7"/>
      <c r="U31" s="8"/>
      <c r="V31" s="7"/>
      <c r="W31" s="7"/>
      <c r="X31" s="86"/>
      <c r="Y31" s="86"/>
      <c r="Z31" s="86"/>
      <c r="AA31" s="86"/>
    </row>
    <row r="32" spans="1:92" ht="16.149999999999999" customHeight="1" x14ac:dyDescent="0.25">
      <c r="A32" s="1198"/>
      <c r="B32" s="1046" t="s">
        <v>38</v>
      </c>
      <c r="C32" s="47">
        <f t="shared" si="1"/>
        <v>0</v>
      </c>
      <c r="D32" s="103">
        <f t="shared" si="2"/>
        <v>0</v>
      </c>
      <c r="E32" s="49">
        <f t="shared" si="2"/>
        <v>0</v>
      </c>
      <c r="F32" s="104"/>
      <c r="G32" s="105"/>
      <c r="H32" s="104"/>
      <c r="I32" s="105"/>
      <c r="J32" s="104"/>
      <c r="K32" s="105"/>
      <c r="L32" s="104"/>
      <c r="M32" s="105"/>
      <c r="N32" s="106"/>
      <c r="O32" s="105"/>
      <c r="P32" s="106"/>
      <c r="Q32" s="107"/>
      <c r="R32" s="108"/>
      <c r="S32" s="101"/>
      <c r="T32" s="7"/>
      <c r="U32" s="8"/>
      <c r="V32" s="7"/>
      <c r="W32" s="7"/>
      <c r="X32" s="86"/>
      <c r="Y32" s="86"/>
      <c r="Z32" s="86"/>
      <c r="AA32" s="86"/>
    </row>
    <row r="33" spans="1:130" ht="16.149999999999999" customHeight="1" thickBot="1" x14ac:dyDescent="0.3">
      <c r="A33" s="1198"/>
      <c r="B33" s="130" t="s">
        <v>39</v>
      </c>
      <c r="C33" s="131">
        <f t="shared" si="1"/>
        <v>0</v>
      </c>
      <c r="D33" s="132">
        <f t="shared" si="2"/>
        <v>0</v>
      </c>
      <c r="E33" s="133">
        <f t="shared" si="2"/>
        <v>0</v>
      </c>
      <c r="F33" s="134"/>
      <c r="G33" s="135"/>
      <c r="H33" s="134"/>
      <c r="I33" s="135"/>
      <c r="J33" s="134"/>
      <c r="K33" s="135"/>
      <c r="L33" s="134"/>
      <c r="M33" s="135"/>
      <c r="N33" s="136"/>
      <c r="O33" s="135"/>
      <c r="P33" s="136"/>
      <c r="Q33" s="137"/>
      <c r="R33" s="138"/>
      <c r="S33" s="101"/>
      <c r="T33" s="7"/>
      <c r="U33" s="8"/>
      <c r="V33" s="7"/>
      <c r="W33" s="7"/>
      <c r="X33" s="86"/>
      <c r="Y33" s="86"/>
      <c r="Z33" s="86"/>
      <c r="AA33" s="86"/>
    </row>
    <row r="34" spans="1:130" ht="16.149999999999999" customHeight="1" thickTop="1" x14ac:dyDescent="0.25">
      <c r="A34" s="1200" t="s">
        <v>47</v>
      </c>
      <c r="B34" s="139" t="s">
        <v>38</v>
      </c>
      <c r="C34" s="140">
        <f t="shared" si="1"/>
        <v>0</v>
      </c>
      <c r="D34" s="141">
        <f t="shared" si="2"/>
        <v>0</v>
      </c>
      <c r="E34" s="142">
        <f t="shared" si="2"/>
        <v>0</v>
      </c>
      <c r="F34" s="143"/>
      <c r="G34" s="144"/>
      <c r="H34" s="143"/>
      <c r="I34" s="144"/>
      <c r="J34" s="143"/>
      <c r="K34" s="144"/>
      <c r="L34" s="143"/>
      <c r="M34" s="144"/>
      <c r="N34" s="143"/>
      <c r="O34" s="144"/>
      <c r="P34" s="145"/>
      <c r="Q34" s="146"/>
      <c r="R34" s="147"/>
      <c r="S34" s="101"/>
      <c r="T34" s="7"/>
      <c r="U34" s="7"/>
      <c r="V34" s="7"/>
      <c r="W34" s="7"/>
      <c r="X34" s="86"/>
      <c r="Y34" s="86"/>
      <c r="Z34" s="86"/>
      <c r="AA34" s="86"/>
    </row>
    <row r="35" spans="1:130" ht="16.149999999999999" customHeight="1" x14ac:dyDescent="0.25">
      <c r="A35" s="1201"/>
      <c r="B35" s="130" t="s">
        <v>39</v>
      </c>
      <c r="C35" s="131">
        <f t="shared" si="1"/>
        <v>0</v>
      </c>
      <c r="D35" s="132">
        <f t="shared" si="2"/>
        <v>0</v>
      </c>
      <c r="E35" s="133">
        <f t="shared" si="2"/>
        <v>0</v>
      </c>
      <c r="F35" s="134"/>
      <c r="G35" s="135"/>
      <c r="H35" s="134"/>
      <c r="I35" s="135"/>
      <c r="J35" s="134"/>
      <c r="K35" s="135"/>
      <c r="L35" s="134"/>
      <c r="M35" s="135"/>
      <c r="N35" s="134"/>
      <c r="O35" s="135"/>
      <c r="P35" s="136"/>
      <c r="Q35" s="137"/>
      <c r="R35" s="138"/>
      <c r="S35" s="101"/>
      <c r="T35" s="7"/>
      <c r="U35" s="7"/>
      <c r="V35" s="7"/>
      <c r="W35" s="7"/>
      <c r="X35" s="86"/>
      <c r="Y35" s="86"/>
      <c r="Z35" s="86"/>
      <c r="AA35" s="86"/>
    </row>
    <row r="36" spans="1:130" ht="16.149999999999999" customHeight="1" x14ac:dyDescent="0.25">
      <c r="A36" s="1640" t="s">
        <v>48</v>
      </c>
      <c r="B36" s="1072" t="s">
        <v>49</v>
      </c>
      <c r="C36" s="1008">
        <f t="shared" si="1"/>
        <v>0</v>
      </c>
      <c r="D36" s="1009">
        <f t="shared" si="2"/>
        <v>0</v>
      </c>
      <c r="E36" s="97">
        <f t="shared" si="2"/>
        <v>0</v>
      </c>
      <c r="F36" s="119"/>
      <c r="G36" s="120"/>
      <c r="H36" s="119"/>
      <c r="I36" s="120"/>
      <c r="J36" s="119"/>
      <c r="K36" s="120"/>
      <c r="L36" s="119"/>
      <c r="M36" s="120"/>
      <c r="N36" s="119"/>
      <c r="O36" s="120"/>
      <c r="P36" s="121"/>
      <c r="Q36" s="122"/>
      <c r="R36" s="123"/>
      <c r="S36" s="101"/>
      <c r="T36" s="7"/>
      <c r="U36" s="7"/>
      <c r="V36" s="7"/>
      <c r="W36" s="7"/>
      <c r="X36" s="86"/>
      <c r="Y36" s="86"/>
      <c r="Z36" s="86"/>
      <c r="AA36" s="86"/>
    </row>
    <row r="37" spans="1:130" ht="16.149999999999999" customHeight="1" x14ac:dyDescent="0.25">
      <c r="A37" s="1198"/>
      <c r="B37" s="1050" t="s">
        <v>38</v>
      </c>
      <c r="C37" s="110">
        <f t="shared" si="1"/>
        <v>0</v>
      </c>
      <c r="D37" s="111">
        <f t="shared" si="2"/>
        <v>0</v>
      </c>
      <c r="E37" s="112">
        <f t="shared" si="2"/>
        <v>0</v>
      </c>
      <c r="F37" s="104"/>
      <c r="G37" s="105"/>
      <c r="H37" s="104"/>
      <c r="I37" s="105"/>
      <c r="J37" s="104"/>
      <c r="K37" s="105"/>
      <c r="L37" s="104"/>
      <c r="M37" s="105"/>
      <c r="N37" s="104"/>
      <c r="O37" s="105"/>
      <c r="P37" s="106"/>
      <c r="Q37" s="107"/>
      <c r="R37" s="108"/>
      <c r="S37" s="101"/>
      <c r="T37" s="7"/>
      <c r="U37" s="7"/>
      <c r="V37" s="7"/>
      <c r="W37" s="7"/>
      <c r="X37" s="86"/>
      <c r="Y37" s="86"/>
      <c r="Z37" s="86"/>
      <c r="AA37" s="86"/>
    </row>
    <row r="38" spans="1:130" ht="16.149999999999999" customHeight="1" x14ac:dyDescent="0.25">
      <c r="A38" s="1199"/>
      <c r="B38" s="113" t="s">
        <v>39</v>
      </c>
      <c r="C38" s="54">
        <f t="shared" si="1"/>
        <v>0</v>
      </c>
      <c r="D38" s="114">
        <f t="shared" si="2"/>
        <v>0</v>
      </c>
      <c r="E38" s="56">
        <f t="shared" si="2"/>
        <v>0</v>
      </c>
      <c r="F38" s="58"/>
      <c r="G38" s="59"/>
      <c r="H38" s="58"/>
      <c r="I38" s="59"/>
      <c r="J38" s="58"/>
      <c r="K38" s="59"/>
      <c r="L38" s="58"/>
      <c r="M38" s="59"/>
      <c r="N38" s="58"/>
      <c r="O38" s="59"/>
      <c r="P38" s="115"/>
      <c r="Q38" s="116"/>
      <c r="R38" s="117"/>
      <c r="S38" s="101"/>
      <c r="T38" s="7"/>
      <c r="U38" s="7"/>
      <c r="V38" s="7"/>
      <c r="W38" s="7"/>
      <c r="X38" s="7"/>
      <c r="Y38" s="7"/>
      <c r="Z38" s="7"/>
      <c r="AA38" s="7"/>
    </row>
    <row r="39" spans="1:130" ht="31.15" customHeight="1" x14ac:dyDescent="0.25">
      <c r="A39" s="1010" t="s">
        <v>50</v>
      </c>
      <c r="B39" s="1010"/>
      <c r="C39" s="1010"/>
      <c r="D39" s="1010"/>
      <c r="E39" s="1010"/>
      <c r="F39" s="1010"/>
      <c r="G39" s="1010"/>
      <c r="H39" s="1010"/>
      <c r="I39" s="1010"/>
      <c r="J39" s="1010"/>
      <c r="K39" s="1010"/>
      <c r="L39" s="1010"/>
      <c r="M39" s="1010"/>
      <c r="N39" s="1010"/>
      <c r="O39" s="1010"/>
      <c r="P39" s="1010"/>
      <c r="Q39" s="1010"/>
      <c r="R39" s="7"/>
      <c r="S39" s="7"/>
      <c r="T39" s="7"/>
      <c r="U39" s="7"/>
      <c r="V39" s="7"/>
      <c r="W39" s="7"/>
      <c r="X39" s="7"/>
      <c r="Y39" s="7"/>
      <c r="Z39" s="7"/>
      <c r="AA39" s="7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</row>
    <row r="40" spans="1:130" ht="16.149999999999999" customHeight="1" x14ac:dyDescent="0.25">
      <c r="A40" s="1644" t="s">
        <v>51</v>
      </c>
      <c r="B40" s="1645"/>
      <c r="C40" s="1644" t="s">
        <v>27</v>
      </c>
      <c r="D40" s="1646"/>
      <c r="E40" s="1645"/>
      <c r="F40" s="1629" t="s">
        <v>28</v>
      </c>
      <c r="G40" s="1649"/>
      <c r="H40" s="1649"/>
      <c r="I40" s="1649"/>
      <c r="J40" s="1649"/>
      <c r="K40" s="1649"/>
      <c r="L40" s="1649"/>
      <c r="M40" s="1649"/>
      <c r="N40" s="1649"/>
      <c r="O40" s="1649"/>
      <c r="P40" s="1649"/>
      <c r="Q40" s="1632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130" ht="16.149999999999999" customHeight="1" x14ac:dyDescent="0.25">
      <c r="A41" s="1201"/>
      <c r="B41" s="1205"/>
      <c r="C41" s="1190"/>
      <c r="D41" s="1191"/>
      <c r="E41" s="1185"/>
      <c r="F41" s="1621" t="s">
        <v>30</v>
      </c>
      <c r="G41" s="1622"/>
      <c r="H41" s="1621" t="s">
        <v>31</v>
      </c>
      <c r="I41" s="1622"/>
      <c r="J41" s="1621" t="s">
        <v>15</v>
      </c>
      <c r="K41" s="1622"/>
      <c r="L41" s="1621" t="s">
        <v>32</v>
      </c>
      <c r="M41" s="1622"/>
      <c r="N41" s="1621" t="s">
        <v>33</v>
      </c>
      <c r="O41" s="1622"/>
      <c r="P41" s="1621" t="s">
        <v>34</v>
      </c>
      <c r="Q41" s="1622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130" ht="16.149999999999999" customHeight="1" x14ac:dyDescent="0.25">
      <c r="A42" s="1190"/>
      <c r="B42" s="1185"/>
      <c r="C42" s="1001" t="s">
        <v>17</v>
      </c>
      <c r="D42" s="83" t="s">
        <v>18</v>
      </c>
      <c r="E42" s="1044" t="s">
        <v>19</v>
      </c>
      <c r="F42" s="1063" t="s">
        <v>18</v>
      </c>
      <c r="G42" s="1064" t="s">
        <v>19</v>
      </c>
      <c r="H42" s="1063" t="s">
        <v>18</v>
      </c>
      <c r="I42" s="1064" t="s">
        <v>19</v>
      </c>
      <c r="J42" s="1063" t="s">
        <v>18</v>
      </c>
      <c r="K42" s="1064" t="s">
        <v>19</v>
      </c>
      <c r="L42" s="1063" t="s">
        <v>18</v>
      </c>
      <c r="M42" s="1064" t="s">
        <v>19</v>
      </c>
      <c r="N42" s="1063" t="s">
        <v>18</v>
      </c>
      <c r="O42" s="1064" t="s">
        <v>19</v>
      </c>
      <c r="P42" s="1063" t="s">
        <v>18</v>
      </c>
      <c r="Q42" s="1064" t="s">
        <v>19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149999999999999" customHeight="1" x14ac:dyDescent="0.25">
      <c r="A43" s="1213" t="s">
        <v>37</v>
      </c>
      <c r="B43" s="1214"/>
      <c r="C43" s="153">
        <f>SUM(D43+E43)</f>
        <v>0</v>
      </c>
      <c r="D43" s="154">
        <f t="shared" ref="D43:E45" si="4">SUM(F43+H43+J43+L43+N43+P43)</f>
        <v>0</v>
      </c>
      <c r="E43" s="155">
        <f t="shared" si="4"/>
        <v>0</v>
      </c>
      <c r="F43" s="119"/>
      <c r="G43" s="123"/>
      <c r="H43" s="119"/>
      <c r="I43" s="123"/>
      <c r="J43" s="119"/>
      <c r="K43" s="120"/>
      <c r="L43" s="119"/>
      <c r="M43" s="120"/>
      <c r="N43" s="121"/>
      <c r="O43" s="120"/>
      <c r="P43" s="121"/>
      <c r="Q43" s="120"/>
      <c r="R43" s="156" t="str">
        <f t="shared" ref="R43:R46" si="5">CA43</f>
        <v/>
      </c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CA43" s="10" t="str">
        <f>IF(C43&lt;&gt;[9]A05!C64,"* Niños derivados deben ser iguales al ingreso de niños(as) Normal con Rezago a salas de estimulación REM A05 sección F. ","")</f>
        <v/>
      </c>
    </row>
    <row r="44" spans="1:130" ht="16.149999999999999" customHeight="1" x14ac:dyDescent="0.25">
      <c r="A44" s="1215" t="s">
        <v>38</v>
      </c>
      <c r="B44" s="1216"/>
      <c r="C44" s="157">
        <f>SUM(D44+E44)</f>
        <v>0</v>
      </c>
      <c r="D44" s="158">
        <f t="shared" si="4"/>
        <v>0</v>
      </c>
      <c r="E44" s="159">
        <f t="shared" si="4"/>
        <v>0</v>
      </c>
      <c r="F44" s="104"/>
      <c r="G44" s="100"/>
      <c r="H44" s="50"/>
      <c r="I44" s="100"/>
      <c r="J44" s="50"/>
      <c r="K44" s="51"/>
      <c r="L44" s="50"/>
      <c r="M44" s="51"/>
      <c r="N44" s="98"/>
      <c r="O44" s="51"/>
      <c r="P44" s="98"/>
      <c r="Q44" s="51"/>
      <c r="R44" s="156" t="str">
        <f t="shared" si="5"/>
        <v/>
      </c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CA44" s="10" t="str">
        <f>IF(C44&lt;&gt;[9]A05!C65,"* Niños derivados deben ser iguales al ingreso de niños(as) con Riesgo a salas de estimulación REM A05 sección F. ","")</f>
        <v/>
      </c>
    </row>
    <row r="45" spans="1:130" ht="16.149999999999999" customHeight="1" x14ac:dyDescent="0.25">
      <c r="A45" s="1217" t="s">
        <v>39</v>
      </c>
      <c r="B45" s="1218"/>
      <c r="C45" s="160">
        <f>SUM(D45+E45)</f>
        <v>0</v>
      </c>
      <c r="D45" s="161">
        <f t="shared" si="4"/>
        <v>0</v>
      </c>
      <c r="E45" s="162">
        <f t="shared" si="4"/>
        <v>0</v>
      </c>
      <c r="F45" s="134"/>
      <c r="G45" s="138"/>
      <c r="H45" s="58"/>
      <c r="I45" s="117"/>
      <c r="J45" s="58"/>
      <c r="K45" s="59"/>
      <c r="L45" s="58"/>
      <c r="M45" s="59"/>
      <c r="N45" s="115"/>
      <c r="O45" s="59"/>
      <c r="P45" s="115"/>
      <c r="Q45" s="59"/>
      <c r="R45" s="156" t="str">
        <f t="shared" si="5"/>
        <v/>
      </c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CA45" s="10" t="str">
        <f>IF(C45&lt;&gt;[9]A05!C66,"* Niños derivados deben ser iguales al ingreso de niños(as) con Retraso a salas de estimulación REM A05 sección F. ","")</f>
        <v/>
      </c>
    </row>
    <row r="46" spans="1:130" ht="16.149999999999999" customHeight="1" x14ac:dyDescent="0.25">
      <c r="A46" s="1635" t="s">
        <v>52</v>
      </c>
      <c r="B46" s="1636"/>
      <c r="C46" s="163">
        <f>SUM(D46:E46)</f>
        <v>0</v>
      </c>
      <c r="D46" s="164">
        <f>SUM(F46+H46+J46+L46+N46+P46)</f>
        <v>0</v>
      </c>
      <c r="E46" s="981">
        <f>SUM(G46+I46+K46+M46+O46+Q46)</f>
        <v>0</v>
      </c>
      <c r="F46" s="41"/>
      <c r="G46" s="976"/>
      <c r="H46" s="41"/>
      <c r="I46" s="976"/>
      <c r="J46" s="41"/>
      <c r="K46" s="42"/>
      <c r="L46" s="41"/>
      <c r="M46" s="42"/>
      <c r="N46" s="975"/>
      <c r="O46" s="42"/>
      <c r="P46" s="975"/>
      <c r="Q46" s="42"/>
      <c r="R46" s="156" t="str">
        <f t="shared" si="5"/>
        <v/>
      </c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CA46" s="10" t="str">
        <f>IF(C46&lt;&gt;[9]A05!C68,"* Niños derivados deben ser iguales al ingreso de niños(as) con Otras Vulnerabilidad a salas de estimulación REM A05 sección F. ","")</f>
        <v/>
      </c>
    </row>
    <row r="47" spans="1:130" ht="31.15" customHeight="1" x14ac:dyDescent="0.25">
      <c r="A47" s="18" t="s">
        <v>53</v>
      </c>
      <c r="B47" s="19"/>
      <c r="C47" s="19"/>
      <c r="D47" s="19"/>
      <c r="E47" s="19"/>
      <c r="F47" s="19"/>
      <c r="G47" s="19"/>
      <c r="H47" s="19"/>
      <c r="I47" s="19"/>
      <c r="J47" s="166"/>
      <c r="K47" s="166"/>
      <c r="L47" s="166"/>
      <c r="M47" s="166"/>
      <c r="N47" s="166"/>
      <c r="O47" s="166"/>
      <c r="P47" s="166"/>
      <c r="Q47" s="166"/>
      <c r="R47" s="86"/>
      <c r="S47" s="86"/>
      <c r="T47" s="86"/>
      <c r="U47" s="86"/>
      <c r="V47" s="86"/>
      <c r="W47" s="86"/>
      <c r="X47" s="86"/>
      <c r="Y47" s="86"/>
      <c r="Z47" s="86"/>
      <c r="AA47" s="86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</row>
    <row r="48" spans="1:130" ht="16.149999999999999" customHeight="1" x14ac:dyDescent="0.25">
      <c r="A48" s="1647" t="s">
        <v>21</v>
      </c>
      <c r="B48" s="1648"/>
      <c r="C48" s="1644" t="s">
        <v>5</v>
      </c>
      <c r="D48" s="1646"/>
      <c r="E48" s="1645"/>
      <c r="F48" s="1183" t="s">
        <v>28</v>
      </c>
      <c r="G48" s="1183"/>
      <c r="H48" s="1183"/>
      <c r="I48" s="1183"/>
      <c r="J48" s="166"/>
      <c r="K48" s="166"/>
      <c r="L48" s="166"/>
      <c r="M48" s="166"/>
      <c r="N48" s="166"/>
      <c r="O48" s="166"/>
      <c r="P48" s="166"/>
      <c r="Q48" s="166"/>
      <c r="R48" s="86"/>
      <c r="S48" s="86"/>
      <c r="T48" s="86"/>
      <c r="U48" s="86"/>
      <c r="V48" s="86"/>
      <c r="W48" s="86"/>
      <c r="X48" s="86"/>
      <c r="Y48" s="86"/>
      <c r="Z48" s="86"/>
      <c r="AA48" s="86"/>
    </row>
    <row r="49" spans="1:130" ht="16.149999999999999" customHeight="1" x14ac:dyDescent="0.25">
      <c r="A49" s="1223"/>
      <c r="B49" s="1224"/>
      <c r="C49" s="1190"/>
      <c r="D49" s="1191"/>
      <c r="E49" s="1185"/>
      <c r="F49" s="1621" t="s">
        <v>8</v>
      </c>
      <c r="G49" s="1622"/>
      <c r="H49" s="1621" t="s">
        <v>9</v>
      </c>
      <c r="I49" s="1622"/>
      <c r="J49" s="166"/>
      <c r="K49" s="166"/>
      <c r="L49" s="166"/>
      <c r="M49" s="166"/>
      <c r="N49" s="166"/>
      <c r="O49" s="166"/>
      <c r="P49" s="166"/>
      <c r="Q49" s="166"/>
      <c r="R49" s="86"/>
      <c r="S49" s="86"/>
      <c r="T49" s="86"/>
      <c r="U49" s="86"/>
      <c r="V49" s="86"/>
      <c r="W49" s="86"/>
      <c r="X49" s="86"/>
      <c r="Y49" s="86"/>
      <c r="Z49" s="86"/>
      <c r="AA49" s="86"/>
    </row>
    <row r="50" spans="1:130" ht="16.149999999999999" customHeight="1" x14ac:dyDescent="0.25">
      <c r="A50" s="1225"/>
      <c r="B50" s="1226"/>
      <c r="C50" s="1001" t="s">
        <v>17</v>
      </c>
      <c r="D50" s="83" t="s">
        <v>18</v>
      </c>
      <c r="E50" s="1044" t="s">
        <v>19</v>
      </c>
      <c r="F50" s="30" t="s">
        <v>18</v>
      </c>
      <c r="G50" s="1059" t="s">
        <v>19</v>
      </c>
      <c r="H50" s="30" t="s">
        <v>18</v>
      </c>
      <c r="I50" s="1059" t="s">
        <v>19</v>
      </c>
      <c r="J50" s="166"/>
      <c r="K50" s="166"/>
      <c r="L50" s="166"/>
      <c r="M50" s="166"/>
      <c r="N50" s="166"/>
      <c r="O50" s="166"/>
      <c r="P50" s="166"/>
      <c r="Q50" s="16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1:130" ht="16.149999999999999" customHeight="1" x14ac:dyDescent="0.25">
      <c r="A51" s="1633" t="s">
        <v>54</v>
      </c>
      <c r="B51" s="1634"/>
      <c r="C51" s="167">
        <f>SUM(D51+E51)</f>
        <v>0</v>
      </c>
      <c r="D51" s="168">
        <f t="shared" ref="D51:E54" si="6">SUM(F51+H51)</f>
        <v>0</v>
      </c>
      <c r="E51" s="974">
        <f t="shared" si="6"/>
        <v>0</v>
      </c>
      <c r="F51" s="169">
        <f>SUM(F52:F54)</f>
        <v>0</v>
      </c>
      <c r="G51" s="981">
        <f>SUM(G52:G54)</f>
        <v>0</v>
      </c>
      <c r="H51" s="982">
        <f>SUM(H52:H54)</f>
        <v>0</v>
      </c>
      <c r="I51" s="171">
        <f>SUM(I52:I54)</f>
        <v>0</v>
      </c>
      <c r="J51" s="172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86"/>
      <c r="AA51" s="86"/>
    </row>
    <row r="52" spans="1:130" ht="16.149999999999999" customHeight="1" x14ac:dyDescent="0.25">
      <c r="A52" s="1209" t="s">
        <v>22</v>
      </c>
      <c r="B52" s="1210"/>
      <c r="C52" s="173">
        <f>SUM(D52+E52)</f>
        <v>0</v>
      </c>
      <c r="D52" s="174">
        <f t="shared" si="6"/>
        <v>0</v>
      </c>
      <c r="E52" s="49">
        <f t="shared" si="6"/>
        <v>0</v>
      </c>
      <c r="F52" s="50"/>
      <c r="G52" s="100"/>
      <c r="H52" s="98"/>
      <c r="I52" s="51"/>
      <c r="J52" s="172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86"/>
      <c r="AA52" s="86"/>
    </row>
    <row r="53" spans="1:130" ht="16.149999999999999" customHeight="1" x14ac:dyDescent="0.25">
      <c r="A53" s="1211" t="s">
        <v>55</v>
      </c>
      <c r="B53" s="1212"/>
      <c r="C53" s="110">
        <f>SUM(D53+E53)</f>
        <v>0</v>
      </c>
      <c r="D53" s="111">
        <f t="shared" si="6"/>
        <v>0</v>
      </c>
      <c r="E53" s="112">
        <f t="shared" si="6"/>
        <v>0</v>
      </c>
      <c r="F53" s="104"/>
      <c r="G53" s="108"/>
      <c r="H53" s="106"/>
      <c r="I53" s="105"/>
      <c r="J53" s="172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86"/>
      <c r="AA53" s="86"/>
    </row>
    <row r="54" spans="1:130" ht="16.149999999999999" customHeight="1" x14ac:dyDescent="0.25">
      <c r="A54" s="1227" t="s">
        <v>56</v>
      </c>
      <c r="B54" s="1228"/>
      <c r="C54" s="54">
        <f>SUM(D54+E54)</f>
        <v>0</v>
      </c>
      <c r="D54" s="114">
        <f t="shared" si="6"/>
        <v>0</v>
      </c>
      <c r="E54" s="56">
        <f t="shared" si="6"/>
        <v>0</v>
      </c>
      <c r="F54" s="58"/>
      <c r="G54" s="117"/>
      <c r="H54" s="115"/>
      <c r="I54" s="59"/>
      <c r="J54" s="172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86"/>
      <c r="AA54" s="86"/>
    </row>
    <row r="55" spans="1:130" ht="31.15" customHeight="1" x14ac:dyDescent="0.25">
      <c r="A55" s="18" t="s">
        <v>57</v>
      </c>
      <c r="B55" s="19"/>
      <c r="C55" s="19"/>
      <c r="D55" s="19"/>
      <c r="E55" s="19"/>
      <c r="F55" s="19"/>
      <c r="G55" s="19"/>
      <c r="H55" s="19"/>
      <c r="I55" s="19"/>
      <c r="J55" s="20"/>
      <c r="K55" s="20"/>
      <c r="L55" s="175"/>
      <c r="M55" s="166"/>
      <c r="N55" s="166"/>
      <c r="O55" s="16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</row>
    <row r="56" spans="1:130" ht="16.149999999999999" customHeight="1" x14ac:dyDescent="0.25">
      <c r="A56" s="1644" t="s">
        <v>58</v>
      </c>
      <c r="B56" s="1646"/>
      <c r="C56" s="1644" t="s">
        <v>59</v>
      </c>
      <c r="D56" s="1646"/>
      <c r="E56" s="1645"/>
      <c r="F56" s="1641" t="s">
        <v>60</v>
      </c>
      <c r="G56" s="1641"/>
      <c r="H56" s="1641"/>
      <c r="I56" s="1641"/>
      <c r="J56" s="1641"/>
      <c r="K56" s="1641"/>
      <c r="L56" s="1641"/>
      <c r="M56" s="1641"/>
      <c r="N56" s="1641"/>
      <c r="O56" s="1622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</row>
    <row r="57" spans="1:130" ht="16.149999999999999" customHeight="1" x14ac:dyDescent="0.25">
      <c r="A57" s="1201"/>
      <c r="B57" s="1229"/>
      <c r="C57" s="1190"/>
      <c r="D57" s="1191"/>
      <c r="E57" s="1185"/>
      <c r="F57" s="1641" t="s">
        <v>61</v>
      </c>
      <c r="G57" s="1622"/>
      <c r="H57" s="1641" t="s">
        <v>62</v>
      </c>
      <c r="I57" s="1622"/>
      <c r="J57" s="1641" t="s">
        <v>63</v>
      </c>
      <c r="K57" s="1641"/>
      <c r="L57" s="1621" t="s">
        <v>64</v>
      </c>
      <c r="M57" s="1622"/>
      <c r="N57" s="1621" t="s">
        <v>65</v>
      </c>
      <c r="O57" s="1622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</row>
    <row r="58" spans="1:130" ht="16.149999999999999" customHeight="1" x14ac:dyDescent="0.25">
      <c r="A58" s="1190"/>
      <c r="B58" s="1191"/>
      <c r="C58" s="30" t="s">
        <v>17</v>
      </c>
      <c r="D58" s="83" t="s">
        <v>18</v>
      </c>
      <c r="E58" s="1059" t="s">
        <v>19</v>
      </c>
      <c r="F58" s="30" t="s">
        <v>18</v>
      </c>
      <c r="G58" s="1059" t="s">
        <v>19</v>
      </c>
      <c r="H58" s="30" t="s">
        <v>18</v>
      </c>
      <c r="I58" s="1059" t="s">
        <v>19</v>
      </c>
      <c r="J58" s="30" t="s">
        <v>18</v>
      </c>
      <c r="K58" s="1062" t="s">
        <v>19</v>
      </c>
      <c r="L58" s="30" t="s">
        <v>18</v>
      </c>
      <c r="M58" s="1059" t="s">
        <v>19</v>
      </c>
      <c r="N58" s="30" t="s">
        <v>18</v>
      </c>
      <c r="O58" s="1059" t="s">
        <v>19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984"/>
      <c r="AB58" s="985"/>
    </row>
    <row r="59" spans="1:130" ht="16.149999999999999" customHeight="1" x14ac:dyDescent="0.25">
      <c r="A59" s="1635" t="s">
        <v>66</v>
      </c>
      <c r="B59" s="1636"/>
      <c r="C59" s="167">
        <f>SUM(D59+E59)</f>
        <v>0</v>
      </c>
      <c r="D59" s="168">
        <f>SUM(F59+H59+J59+L59+N59)</f>
        <v>0</v>
      </c>
      <c r="E59" s="974">
        <f>SUM(G59+I59+K59+M59+O59)</f>
        <v>0</v>
      </c>
      <c r="F59" s="954"/>
      <c r="G59" s="42"/>
      <c r="H59" s="954"/>
      <c r="I59" s="42"/>
      <c r="J59" s="954"/>
      <c r="K59" s="179"/>
      <c r="L59" s="41"/>
      <c r="M59" s="42"/>
      <c r="N59" s="41"/>
      <c r="O59" s="42"/>
      <c r="P59" s="44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985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149999999999999" customHeight="1" x14ac:dyDescent="0.25">
      <c r="A60" s="1234" t="s">
        <v>67</v>
      </c>
      <c r="B60" s="1234"/>
      <c r="C60" s="47">
        <f>SUM(D60+E60)</f>
        <v>0</v>
      </c>
      <c r="D60" s="180">
        <f t="shared" ref="D60:E62" si="7">SUM(F60+H60+J60)</f>
        <v>0</v>
      </c>
      <c r="E60" s="181">
        <f t="shared" si="7"/>
        <v>0</v>
      </c>
      <c r="F60" s="50"/>
      <c r="G60" s="51"/>
      <c r="H60" s="52"/>
      <c r="I60" s="51"/>
      <c r="J60" s="52"/>
      <c r="K60" s="182"/>
      <c r="L60" s="183"/>
      <c r="M60" s="184"/>
      <c r="N60" s="183"/>
      <c r="O60" s="184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984"/>
      <c r="AB60" s="985"/>
    </row>
    <row r="61" spans="1:130" ht="16.149999999999999" customHeight="1" x14ac:dyDescent="0.25">
      <c r="A61" s="1235" t="s">
        <v>68</v>
      </c>
      <c r="B61" s="1212"/>
      <c r="C61" s="185">
        <f>SUM(D61+E61)</f>
        <v>0</v>
      </c>
      <c r="D61" s="132">
        <f t="shared" si="7"/>
        <v>0</v>
      </c>
      <c r="E61" s="186">
        <f t="shared" si="7"/>
        <v>0</v>
      </c>
      <c r="F61" s="106"/>
      <c r="G61" s="105"/>
      <c r="H61" s="187"/>
      <c r="I61" s="105"/>
      <c r="J61" s="187"/>
      <c r="K61" s="188"/>
      <c r="L61" s="189"/>
      <c r="M61" s="190"/>
      <c r="N61" s="191"/>
      <c r="O61" s="192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984"/>
      <c r="AB61" s="985"/>
    </row>
    <row r="62" spans="1:130" ht="16.149999999999999" customHeight="1" x14ac:dyDescent="0.25">
      <c r="A62" s="1236" t="s">
        <v>69</v>
      </c>
      <c r="B62" s="1236"/>
      <c r="C62" s="47">
        <f>SUM(D62+E62)</f>
        <v>0</v>
      </c>
      <c r="D62" s="111">
        <f t="shared" si="7"/>
        <v>0</v>
      </c>
      <c r="E62" s="181">
        <f t="shared" si="7"/>
        <v>0</v>
      </c>
      <c r="F62" s="193"/>
      <c r="G62" s="194"/>
      <c r="H62" s="195"/>
      <c r="I62" s="194"/>
      <c r="J62" s="195"/>
      <c r="K62" s="196"/>
      <c r="L62" s="189"/>
      <c r="M62" s="190"/>
      <c r="N62" s="191"/>
      <c r="O62" s="192"/>
      <c r="P62" s="81"/>
      <c r="Q62" s="197"/>
      <c r="R62" s="197"/>
      <c r="S62" s="197"/>
      <c r="T62" s="197"/>
      <c r="U62" s="7"/>
      <c r="V62" s="7"/>
      <c r="W62" s="7"/>
      <c r="X62" s="7"/>
      <c r="Y62" s="7"/>
      <c r="Z62" s="7"/>
      <c r="AA62" s="986"/>
      <c r="AB62" s="985"/>
    </row>
    <row r="63" spans="1:130" ht="16.149999999999999" customHeight="1" x14ac:dyDescent="0.25">
      <c r="A63" s="1237" t="s">
        <v>70</v>
      </c>
      <c r="B63" s="1237"/>
      <c r="C63" s="199">
        <f>SUM(D63+E63)</f>
        <v>0</v>
      </c>
      <c r="D63" s="200">
        <f>SUM(J63+L63+N63)</f>
        <v>0</v>
      </c>
      <c r="E63" s="201">
        <f>SUM(K63+M63+O63)</f>
        <v>0</v>
      </c>
      <c r="F63" s="202"/>
      <c r="G63" s="203"/>
      <c r="H63" s="202"/>
      <c r="I63" s="203"/>
      <c r="J63" s="204"/>
      <c r="K63" s="205"/>
      <c r="L63" s="206"/>
      <c r="M63" s="207"/>
      <c r="N63" s="208"/>
      <c r="O63" s="209"/>
      <c r="P63" s="81"/>
      <c r="Q63" s="197"/>
      <c r="R63" s="197"/>
      <c r="S63" s="197"/>
      <c r="T63" s="197"/>
      <c r="U63" s="7"/>
      <c r="V63" s="7"/>
      <c r="W63" s="7"/>
      <c r="X63" s="7"/>
      <c r="Y63" s="7"/>
      <c r="Z63" s="7"/>
      <c r="AA63" s="210"/>
    </row>
    <row r="64" spans="1:130" s="8" customFormat="1" ht="31.15" customHeight="1" x14ac:dyDescent="0.25">
      <c r="A64" s="211" t="s">
        <v>71</v>
      </c>
      <c r="B64" s="86"/>
      <c r="C64" s="86"/>
      <c r="D64" s="86"/>
      <c r="E64" s="212"/>
      <c r="F64" s="86"/>
      <c r="G64" s="212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987"/>
      <c r="V64" s="987"/>
      <c r="W64" s="987"/>
      <c r="X64" s="987"/>
      <c r="Y64" s="987"/>
      <c r="Z64" s="986"/>
      <c r="AA64" s="986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</row>
    <row r="65" spans="1:130" s="8" customFormat="1" ht="31.15" customHeight="1" x14ac:dyDescent="0.25">
      <c r="A65" s="211" t="s">
        <v>72</v>
      </c>
      <c r="B65" s="211"/>
      <c r="C65" s="211"/>
      <c r="D65" s="211"/>
      <c r="E65" s="211"/>
      <c r="F65" s="211"/>
      <c r="G65" s="211"/>
      <c r="H65" s="211"/>
      <c r="I65" s="211"/>
      <c r="J65" s="214"/>
      <c r="K65" s="81"/>
      <c r="L65" s="81"/>
      <c r="M65" s="81"/>
      <c r="N65" s="197"/>
      <c r="O65" s="197"/>
      <c r="P65" s="197"/>
      <c r="Q65" s="197"/>
      <c r="R65" s="197"/>
      <c r="S65" s="197"/>
      <c r="T65" s="197"/>
      <c r="U65" s="986"/>
      <c r="V65" s="986"/>
      <c r="W65" s="986"/>
      <c r="X65" s="986"/>
      <c r="Y65" s="986"/>
      <c r="Z65" s="986"/>
      <c r="AA65" s="986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</row>
    <row r="66" spans="1:130" ht="16.149999999999999" customHeight="1" x14ac:dyDescent="0.25">
      <c r="A66" s="1640" t="s">
        <v>73</v>
      </c>
      <c r="B66" s="1640"/>
      <c r="C66" s="1640" t="s">
        <v>59</v>
      </c>
      <c r="D66" s="215"/>
      <c r="E66" s="166"/>
      <c r="F66" s="166"/>
      <c r="G66" s="166"/>
      <c r="H66" s="166"/>
      <c r="I66" s="166"/>
      <c r="J66" s="166"/>
      <c r="K66" s="216"/>
      <c r="L66" s="216"/>
      <c r="M66" s="216"/>
      <c r="N66" s="17"/>
      <c r="O66" s="17"/>
      <c r="P66" s="7"/>
      <c r="Q66" s="7"/>
      <c r="R66" s="986"/>
      <c r="S66" s="986"/>
      <c r="T66" s="986"/>
      <c r="U66" s="986"/>
      <c r="V66" s="986"/>
      <c r="W66" s="986"/>
      <c r="X66" s="986"/>
      <c r="Y66" s="986"/>
      <c r="Z66" s="986"/>
      <c r="AA66" s="986"/>
    </row>
    <row r="67" spans="1:130" ht="16.149999999999999" customHeight="1" x14ac:dyDescent="0.25">
      <c r="A67" s="1199"/>
      <c r="B67" s="1199"/>
      <c r="C67" s="1199"/>
      <c r="D67" s="166"/>
      <c r="E67" s="166"/>
      <c r="F67" s="166"/>
      <c r="G67" s="166"/>
      <c r="H67" s="166"/>
      <c r="I67" s="166"/>
      <c r="J67" s="166"/>
      <c r="K67" s="216"/>
      <c r="L67" s="216"/>
      <c r="M67" s="216"/>
      <c r="N67" s="17"/>
      <c r="O67" s="17"/>
      <c r="P67" s="17"/>
      <c r="Q67" s="17"/>
      <c r="R67" s="988"/>
      <c r="S67" s="988"/>
      <c r="T67" s="988"/>
      <c r="U67" s="988"/>
      <c r="V67" s="988"/>
      <c r="W67" s="988"/>
      <c r="X67" s="988"/>
      <c r="Y67" s="988"/>
      <c r="Z67" s="986"/>
      <c r="AA67" s="986"/>
    </row>
    <row r="68" spans="1:130" ht="16.149999999999999" customHeight="1" x14ac:dyDescent="0.25">
      <c r="A68" s="1230" t="s">
        <v>59</v>
      </c>
      <c r="B68" s="1230"/>
      <c r="C68" s="218">
        <f>SUM(C69:C72)</f>
        <v>0</v>
      </c>
      <c r="D68" s="219"/>
      <c r="E68" s="166"/>
      <c r="F68" s="166"/>
      <c r="G68" s="166"/>
      <c r="H68" s="166"/>
      <c r="I68" s="166"/>
      <c r="J68" s="166"/>
      <c r="K68" s="216"/>
      <c r="L68" s="216"/>
      <c r="M68" s="216"/>
      <c r="N68" s="17"/>
      <c r="O68" s="17"/>
      <c r="P68" s="17"/>
      <c r="Q68" s="17"/>
      <c r="R68" s="988"/>
      <c r="S68" s="988"/>
      <c r="T68" s="989"/>
      <c r="U68" s="989"/>
      <c r="V68" s="989"/>
      <c r="W68" s="989"/>
      <c r="X68" s="989"/>
      <c r="Y68" s="989"/>
      <c r="Z68" s="986"/>
      <c r="AA68" s="986"/>
    </row>
    <row r="69" spans="1:130" ht="16.149999999999999" customHeight="1" x14ac:dyDescent="0.25">
      <c r="A69" s="1231" t="s">
        <v>74</v>
      </c>
      <c r="B69" s="1231"/>
      <c r="C69" s="221"/>
      <c r="D69" s="219"/>
      <c r="E69" s="166"/>
      <c r="F69" s="166"/>
      <c r="G69" s="166"/>
      <c r="H69" s="166"/>
      <c r="I69" s="166"/>
      <c r="J69" s="166"/>
      <c r="K69" s="216"/>
      <c r="L69" s="216"/>
      <c r="M69" s="216"/>
      <c r="N69" s="17"/>
      <c r="O69" s="17"/>
      <c r="P69" s="17"/>
      <c r="Q69" s="17"/>
      <c r="R69" s="988"/>
      <c r="S69" s="988"/>
      <c r="T69" s="989"/>
      <c r="U69" s="989"/>
      <c r="V69" s="989"/>
      <c r="W69" s="989"/>
      <c r="X69" s="989"/>
      <c r="Y69" s="989"/>
      <c r="Z69" s="986"/>
      <c r="AA69" s="986"/>
    </row>
    <row r="70" spans="1:130" ht="16.149999999999999" customHeight="1" x14ac:dyDescent="0.25">
      <c r="A70" s="1232" t="s">
        <v>75</v>
      </c>
      <c r="B70" s="1232"/>
      <c r="C70" s="222"/>
      <c r="D70" s="219"/>
      <c r="E70" s="166"/>
      <c r="F70" s="166"/>
      <c r="G70" s="166"/>
      <c r="H70" s="166"/>
      <c r="I70" s="166"/>
      <c r="J70" s="166"/>
      <c r="K70" s="216"/>
      <c r="L70" s="216"/>
      <c r="M70" s="216"/>
      <c r="N70" s="17"/>
      <c r="O70" s="17"/>
      <c r="P70" s="17"/>
      <c r="Q70" s="17"/>
      <c r="R70" s="988"/>
      <c r="S70" s="988"/>
      <c r="T70" s="989"/>
      <c r="U70" s="989"/>
      <c r="V70" s="989"/>
      <c r="W70" s="989"/>
      <c r="X70" s="989"/>
      <c r="Y70" s="989"/>
      <c r="Z70" s="986"/>
      <c r="AA70" s="986"/>
    </row>
    <row r="71" spans="1:130" ht="16.149999999999999" customHeight="1" x14ac:dyDescent="0.25">
      <c r="A71" s="1232" t="s">
        <v>22</v>
      </c>
      <c r="B71" s="1232"/>
      <c r="C71" s="222"/>
      <c r="D71" s="219"/>
      <c r="E71" s="166"/>
      <c r="F71" s="166"/>
      <c r="G71" s="166"/>
      <c r="H71" s="166"/>
      <c r="I71" s="166"/>
      <c r="J71" s="166"/>
      <c r="K71" s="216"/>
      <c r="L71" s="216"/>
      <c r="M71" s="216"/>
      <c r="N71" s="17"/>
      <c r="O71" s="17"/>
      <c r="P71" s="17"/>
      <c r="Q71" s="17"/>
      <c r="R71" s="988"/>
      <c r="S71" s="988"/>
      <c r="T71" s="989"/>
      <c r="U71" s="989"/>
      <c r="V71" s="989"/>
      <c r="W71" s="989"/>
      <c r="X71" s="989"/>
      <c r="Y71" s="989"/>
      <c r="Z71" s="986"/>
      <c r="AA71" s="986"/>
    </row>
    <row r="72" spans="1:130" ht="16.149999999999999" customHeight="1" x14ac:dyDescent="0.25">
      <c r="A72" s="1233" t="s">
        <v>76</v>
      </c>
      <c r="B72" s="1233"/>
      <c r="C72" s="223"/>
      <c r="D72" s="219"/>
      <c r="E72" s="166"/>
      <c r="F72" s="166"/>
      <c r="G72" s="166"/>
      <c r="H72" s="166"/>
      <c r="I72" s="166"/>
      <c r="J72" s="166"/>
      <c r="K72" s="216"/>
      <c r="L72" s="216"/>
      <c r="M72" s="216"/>
      <c r="N72" s="17"/>
      <c r="O72" s="17"/>
      <c r="P72" s="17"/>
      <c r="Q72" s="17"/>
      <c r="R72" s="988"/>
      <c r="S72" s="988"/>
      <c r="T72" s="989"/>
      <c r="U72" s="989"/>
      <c r="V72" s="989"/>
      <c r="W72" s="989"/>
      <c r="X72" s="989"/>
      <c r="Y72" s="989"/>
      <c r="Z72" s="986"/>
      <c r="AA72" s="986"/>
    </row>
    <row r="73" spans="1:130" ht="31.15" customHeight="1" x14ac:dyDescent="0.25">
      <c r="A73" s="20" t="s">
        <v>77</v>
      </c>
      <c r="B73" s="20"/>
      <c r="C73" s="20"/>
      <c r="D73" s="20"/>
      <c r="E73" s="20"/>
      <c r="F73" s="211"/>
      <c r="G73" s="211"/>
      <c r="H73" s="211"/>
      <c r="I73" s="211"/>
      <c r="J73" s="86"/>
      <c r="K73" s="224"/>
      <c r="L73" s="224"/>
      <c r="M73" s="224"/>
      <c r="N73" s="7"/>
      <c r="O73" s="7"/>
      <c r="P73" s="7"/>
      <c r="Q73" s="7"/>
      <c r="R73" s="986"/>
      <c r="S73" s="986"/>
      <c r="T73" s="986"/>
      <c r="U73" s="989"/>
      <c r="V73" s="989"/>
      <c r="W73" s="989"/>
      <c r="X73" s="989"/>
      <c r="Y73" s="989"/>
      <c r="Z73" s="986"/>
      <c r="AA73" s="986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</row>
    <row r="74" spans="1:130" ht="36" customHeight="1" x14ac:dyDescent="0.25">
      <c r="A74" s="1621" t="s">
        <v>78</v>
      </c>
      <c r="B74" s="1622"/>
      <c r="C74" s="1043" t="s">
        <v>79</v>
      </c>
      <c r="D74" s="1043" t="s">
        <v>38</v>
      </c>
      <c r="E74" s="1043" t="s">
        <v>80</v>
      </c>
      <c r="F74" s="86"/>
      <c r="G74" s="86"/>
      <c r="H74" s="86"/>
      <c r="I74" s="86"/>
      <c r="J74" s="86"/>
      <c r="K74" s="224"/>
      <c r="L74" s="224"/>
      <c r="M74" s="224"/>
      <c r="N74" s="7"/>
      <c r="O74" s="7"/>
      <c r="P74" s="7"/>
      <c r="Q74" s="7"/>
      <c r="R74" s="986"/>
      <c r="S74" s="986"/>
      <c r="T74" s="986"/>
      <c r="U74" s="989"/>
      <c r="V74" s="989"/>
      <c r="W74" s="989"/>
      <c r="X74" s="989"/>
      <c r="Y74" s="989"/>
      <c r="Z74" s="986"/>
      <c r="AA74" s="986"/>
    </row>
    <row r="75" spans="1:130" ht="15" customHeight="1" x14ac:dyDescent="0.25">
      <c r="A75" s="1642" t="s">
        <v>81</v>
      </c>
      <c r="B75" s="1643"/>
      <c r="C75" s="226"/>
      <c r="D75" s="226"/>
      <c r="E75" s="226"/>
      <c r="F75" s="44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986"/>
      <c r="S75" s="986"/>
      <c r="T75" s="986"/>
      <c r="U75" s="988"/>
      <c r="V75" s="988"/>
      <c r="W75" s="988"/>
      <c r="X75" s="988"/>
      <c r="Y75" s="988"/>
      <c r="Z75" s="986"/>
      <c r="AA75" s="986"/>
      <c r="CC75" s="10" t="str">
        <f>IF(C75&lt;=[9]A05!C11,"", "* Total de aplicaciones EPSA NO DEBE ser MAYOR que el Total de Gestantes ingresadas en REM A05 Sección A. ")</f>
        <v/>
      </c>
      <c r="CG75" s="10">
        <v>0</v>
      </c>
      <c r="CH75" s="10">
        <v>0</v>
      </c>
    </row>
    <row r="76" spans="1:130" ht="31.15" customHeight="1" x14ac:dyDescent="0.25">
      <c r="A76" s="20" t="s">
        <v>82</v>
      </c>
      <c r="B76" s="20"/>
      <c r="C76" s="20"/>
      <c r="D76" s="20"/>
      <c r="E76" s="20"/>
      <c r="F76" s="211"/>
      <c r="G76" s="211"/>
      <c r="H76" s="211"/>
      <c r="I76" s="990"/>
      <c r="J76" s="991"/>
      <c r="K76" s="990"/>
      <c r="L76" s="986"/>
      <c r="M76" s="986"/>
      <c r="N76" s="986"/>
      <c r="O76" s="986"/>
      <c r="P76" s="992"/>
      <c r="Q76" s="991"/>
      <c r="R76" s="986"/>
      <c r="S76" s="986"/>
      <c r="T76" s="986"/>
      <c r="U76" s="988"/>
      <c r="V76" s="988"/>
      <c r="W76" s="988"/>
      <c r="X76" s="988"/>
      <c r="Y76" s="988"/>
      <c r="Z76" s="986"/>
      <c r="AA76" s="986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G76" s="10">
        <v>0</v>
      </c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</row>
    <row r="77" spans="1:130" ht="51" customHeight="1" x14ac:dyDescent="0.25">
      <c r="A77" s="1644" t="s">
        <v>83</v>
      </c>
      <c r="B77" s="1645"/>
      <c r="C77" s="1061" t="s">
        <v>79</v>
      </c>
      <c r="D77" s="229" t="s">
        <v>84</v>
      </c>
      <c r="E77" s="229" t="s">
        <v>85</v>
      </c>
      <c r="F77" s="230"/>
      <c r="G77" s="230"/>
      <c r="H77" s="230"/>
      <c r="I77" s="995"/>
      <c r="J77" s="995"/>
      <c r="K77" s="990"/>
      <c r="L77" s="986"/>
      <c r="M77" s="986"/>
      <c r="N77" s="986"/>
      <c r="O77" s="986"/>
      <c r="P77" s="986"/>
      <c r="Q77" s="986"/>
      <c r="R77" s="210"/>
      <c r="S77" s="7"/>
      <c r="T77" s="7"/>
      <c r="U77" s="17"/>
      <c r="V77" s="17"/>
      <c r="W77" s="17"/>
      <c r="X77" s="17"/>
      <c r="Y77" s="17"/>
      <c r="Z77" s="7"/>
      <c r="AA77" s="7"/>
      <c r="CG77" s="10">
        <v>0</v>
      </c>
    </row>
    <row r="78" spans="1:130" ht="25.15" customHeight="1" x14ac:dyDescent="0.25">
      <c r="A78" s="1645" t="s">
        <v>86</v>
      </c>
      <c r="B78" s="1047" t="s">
        <v>87</v>
      </c>
      <c r="C78" s="233"/>
      <c r="D78" s="234"/>
      <c r="E78" s="233"/>
      <c r="F78" s="44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996"/>
      <c r="S78" s="7"/>
      <c r="T78" s="7"/>
      <c r="U78" s="17"/>
      <c r="V78" s="17"/>
      <c r="W78" s="17"/>
      <c r="X78" s="17"/>
      <c r="Y78" s="17"/>
      <c r="Z78" s="7"/>
      <c r="AA78" s="7"/>
      <c r="CG78" s="10">
        <v>0</v>
      </c>
    </row>
    <row r="79" spans="1:130" ht="25.15" customHeight="1" thickBot="1" x14ac:dyDescent="0.3">
      <c r="A79" s="1205"/>
      <c r="B79" s="236" t="s">
        <v>88</v>
      </c>
      <c r="C79" s="237"/>
      <c r="D79" s="238"/>
      <c r="E79" s="237"/>
      <c r="F79" s="44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986"/>
      <c r="S79" s="7"/>
      <c r="T79" s="7"/>
      <c r="U79" s="17"/>
      <c r="V79" s="17"/>
      <c r="W79" s="17"/>
      <c r="X79" s="17"/>
      <c r="Y79" s="17"/>
      <c r="Z79" s="7"/>
      <c r="AA79" s="7"/>
      <c r="CG79" s="10">
        <v>0</v>
      </c>
    </row>
    <row r="80" spans="1:130" ht="16.149999999999999" customHeight="1" thickTop="1" x14ac:dyDescent="0.25">
      <c r="A80" s="1244" t="s">
        <v>89</v>
      </c>
      <c r="B80" s="239" t="s">
        <v>90</v>
      </c>
      <c r="C80" s="240"/>
      <c r="D80" s="240"/>
      <c r="E80" s="241"/>
      <c r="F80" s="44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986"/>
      <c r="S80" s="7"/>
      <c r="T80" s="7"/>
      <c r="U80" s="17"/>
      <c r="V80" s="17"/>
      <c r="W80" s="17"/>
      <c r="X80" s="17"/>
      <c r="Y80" s="17"/>
      <c r="Z80" s="7"/>
      <c r="AA80" s="7"/>
      <c r="CG80" s="10">
        <v>0</v>
      </c>
    </row>
    <row r="81" spans="1:130" ht="16.149999999999999" customHeight="1" x14ac:dyDescent="0.25">
      <c r="A81" s="1199"/>
      <c r="B81" s="242" t="s">
        <v>91</v>
      </c>
      <c r="C81" s="223"/>
      <c r="D81" s="223"/>
      <c r="E81" s="243"/>
      <c r="F81" s="44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986"/>
      <c r="S81" s="7"/>
      <c r="T81" s="7"/>
      <c r="U81" s="17"/>
      <c r="V81" s="17"/>
      <c r="W81" s="17"/>
      <c r="X81" s="17"/>
      <c r="Y81" s="17"/>
      <c r="Z81" s="7"/>
      <c r="AA81" s="7"/>
      <c r="CG81" s="10">
        <v>0</v>
      </c>
    </row>
    <row r="82" spans="1:130" ht="31.15" customHeight="1" x14ac:dyDescent="0.25">
      <c r="A82" s="20" t="s">
        <v>92</v>
      </c>
      <c r="B82" s="244"/>
      <c r="C82" s="70"/>
      <c r="D82" s="70"/>
      <c r="E82" s="70"/>
      <c r="F82" s="245"/>
      <c r="G82" s="86"/>
      <c r="H82" s="224"/>
      <c r="I82" s="7"/>
      <c r="J82" s="246"/>
      <c r="K82" s="991"/>
      <c r="L82" s="997"/>
      <c r="M82" s="997"/>
      <c r="N82" s="986"/>
      <c r="O82" s="986"/>
      <c r="P82" s="986"/>
      <c r="Q82" s="986"/>
      <c r="R82" s="986"/>
      <c r="S82" s="7"/>
      <c r="T82" s="7"/>
      <c r="U82" s="17"/>
      <c r="V82" s="17"/>
      <c r="W82" s="17"/>
      <c r="X82" s="17"/>
      <c r="Y82" s="17"/>
      <c r="Z82" s="7"/>
      <c r="AA82" s="7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</row>
    <row r="83" spans="1:130" ht="16.149999999999999" customHeight="1" x14ac:dyDescent="0.25">
      <c r="A83" s="1646" t="s">
        <v>93</v>
      </c>
      <c r="B83" s="1645"/>
      <c r="C83" s="1621" t="s">
        <v>59</v>
      </c>
      <c r="D83" s="1641"/>
      <c r="E83" s="1622"/>
      <c r="F83" s="1621" t="s">
        <v>94</v>
      </c>
      <c r="G83" s="1622"/>
      <c r="H83" s="1621" t="s">
        <v>95</v>
      </c>
      <c r="I83" s="1622"/>
      <c r="J83" s="216"/>
      <c r="K83" s="999"/>
      <c r="L83" s="989"/>
      <c r="M83" s="989"/>
      <c r="N83" s="1000"/>
      <c r="O83" s="1000"/>
      <c r="P83" s="989"/>
      <c r="Q83" s="989"/>
      <c r="R83" s="988"/>
      <c r="S83" s="17"/>
      <c r="T83" s="17"/>
      <c r="U83" s="17"/>
      <c r="V83" s="17"/>
      <c r="W83" s="17"/>
      <c r="X83" s="17"/>
      <c r="Y83" s="17"/>
      <c r="Z83" s="7"/>
      <c r="AA83" s="7"/>
    </row>
    <row r="84" spans="1:130" ht="16.149999999999999" customHeight="1" x14ac:dyDescent="0.25">
      <c r="A84" s="1191"/>
      <c r="B84" s="1185"/>
      <c r="C84" s="1001" t="s">
        <v>17</v>
      </c>
      <c r="D84" s="1067" t="s">
        <v>18</v>
      </c>
      <c r="E84" s="1059" t="s">
        <v>19</v>
      </c>
      <c r="F84" s="30" t="s">
        <v>18</v>
      </c>
      <c r="G84" s="1059" t="s">
        <v>19</v>
      </c>
      <c r="H84" s="30" t="s">
        <v>18</v>
      </c>
      <c r="I84" s="1059" t="s">
        <v>19</v>
      </c>
      <c r="J84" s="166"/>
      <c r="K84" s="216"/>
      <c r="L84" s="989"/>
      <c r="M84" s="989"/>
      <c r="N84" s="989"/>
      <c r="O84" s="1000"/>
      <c r="P84" s="1000"/>
      <c r="Q84" s="989"/>
      <c r="R84" s="989"/>
      <c r="S84" s="17"/>
      <c r="T84" s="17"/>
      <c r="U84" s="17"/>
      <c r="V84" s="17"/>
      <c r="W84" s="17"/>
      <c r="X84" s="17"/>
      <c r="Y84" s="17"/>
      <c r="Z84" s="7"/>
      <c r="AA84" s="7"/>
    </row>
    <row r="85" spans="1:130" ht="16.149999999999999" customHeight="1" x14ac:dyDescent="0.25">
      <c r="A85" s="1621" t="s">
        <v>59</v>
      </c>
      <c r="B85" s="1622"/>
      <c r="C85" s="169">
        <f t="shared" ref="C85:I85" si="8">SUM(C86:C90)</f>
        <v>0</v>
      </c>
      <c r="D85" s="1002">
        <f t="shared" si="8"/>
        <v>0</v>
      </c>
      <c r="E85" s="981">
        <f t="shared" si="8"/>
        <v>0</v>
      </c>
      <c r="F85" s="982">
        <f t="shared" si="8"/>
        <v>0</v>
      </c>
      <c r="G85" s="171">
        <f t="shared" si="8"/>
        <v>0</v>
      </c>
      <c r="H85" s="982">
        <f t="shared" si="8"/>
        <v>0</v>
      </c>
      <c r="I85" s="171">
        <f t="shared" si="8"/>
        <v>0</v>
      </c>
      <c r="J85" s="20"/>
      <c r="K85" s="20"/>
      <c r="L85" s="1003"/>
      <c r="M85" s="989"/>
      <c r="N85" s="989"/>
      <c r="O85" s="1000"/>
      <c r="P85" s="1000"/>
      <c r="Q85" s="1004"/>
      <c r="R85" s="1004"/>
      <c r="S85" s="17"/>
      <c r="T85" s="17"/>
      <c r="U85" s="17"/>
      <c r="V85" s="17"/>
      <c r="W85" s="17"/>
      <c r="X85" s="17"/>
      <c r="Y85" s="17"/>
      <c r="Z85" s="7"/>
      <c r="AA85" s="7"/>
    </row>
    <row r="86" spans="1:130" ht="16.149999999999999" customHeight="1" x14ac:dyDescent="0.25">
      <c r="A86" s="1238" t="s">
        <v>22</v>
      </c>
      <c r="B86" s="1239"/>
      <c r="C86" s="253">
        <f>SUM(D86+E86)</f>
        <v>0</v>
      </c>
      <c r="D86" s="254">
        <f t="shared" ref="D86:E90" si="9">SUM(F86+H86)</f>
        <v>0</v>
      </c>
      <c r="E86" s="155">
        <f t="shared" si="9"/>
        <v>0</v>
      </c>
      <c r="F86" s="119"/>
      <c r="G86" s="123"/>
      <c r="H86" s="119"/>
      <c r="I86" s="123"/>
      <c r="J86" s="255"/>
      <c r="K86" s="216"/>
      <c r="L86" s="989"/>
      <c r="M86" s="989"/>
      <c r="N86" s="989"/>
      <c r="O86" s="1000"/>
      <c r="P86" s="1000"/>
      <c r="Q86" s="1004"/>
      <c r="R86" s="1004"/>
      <c r="S86" s="17"/>
      <c r="T86" s="17"/>
      <c r="U86" s="17"/>
      <c r="V86" s="17"/>
      <c r="W86" s="17"/>
      <c r="X86" s="17"/>
      <c r="Y86" s="17"/>
      <c r="Z86" s="7"/>
      <c r="AA86" s="7"/>
    </row>
    <row r="87" spans="1:130" ht="16.149999999999999" customHeight="1" x14ac:dyDescent="0.25">
      <c r="A87" s="1240" t="s">
        <v>76</v>
      </c>
      <c r="B87" s="1241"/>
      <c r="C87" s="256">
        <f>SUM(D87+E87)</f>
        <v>0</v>
      </c>
      <c r="D87" s="257">
        <f t="shared" si="9"/>
        <v>0</v>
      </c>
      <c r="E87" s="159">
        <f t="shared" si="9"/>
        <v>0</v>
      </c>
      <c r="F87" s="50"/>
      <c r="G87" s="100"/>
      <c r="H87" s="50"/>
      <c r="I87" s="100"/>
      <c r="J87" s="255"/>
      <c r="K87" s="216"/>
      <c r="L87" s="989"/>
      <c r="M87" s="989"/>
      <c r="N87" s="989"/>
      <c r="O87" s="1000"/>
      <c r="P87" s="1000"/>
      <c r="Q87" s="1004"/>
      <c r="R87" s="1004"/>
      <c r="S87" s="17"/>
      <c r="T87" s="17"/>
      <c r="U87" s="17"/>
      <c r="V87" s="17"/>
      <c r="W87" s="17"/>
      <c r="X87" s="17"/>
      <c r="Y87" s="17"/>
      <c r="Z87" s="7"/>
      <c r="AA87" s="7"/>
    </row>
    <row r="88" spans="1:130" ht="16.149999999999999" customHeight="1" x14ac:dyDescent="0.25">
      <c r="A88" s="1240" t="s">
        <v>75</v>
      </c>
      <c r="B88" s="1241"/>
      <c r="C88" s="256">
        <f>SUM(D88+E88)</f>
        <v>0</v>
      </c>
      <c r="D88" s="257">
        <f t="shared" si="9"/>
        <v>0</v>
      </c>
      <c r="E88" s="159">
        <f t="shared" si="9"/>
        <v>0</v>
      </c>
      <c r="F88" s="104"/>
      <c r="G88" s="108"/>
      <c r="H88" s="104"/>
      <c r="I88" s="108"/>
      <c r="J88" s="255"/>
      <c r="K88" s="216"/>
      <c r="L88" s="989"/>
      <c r="M88" s="989"/>
      <c r="N88" s="989"/>
      <c r="O88" s="1000"/>
      <c r="P88" s="1000"/>
      <c r="Q88" s="1004"/>
      <c r="R88" s="1004"/>
      <c r="S88" s="17"/>
      <c r="T88" s="17"/>
      <c r="U88" s="17"/>
      <c r="V88" s="17"/>
      <c r="W88" s="17"/>
      <c r="X88" s="17"/>
      <c r="Y88" s="17"/>
      <c r="Z88" s="7"/>
      <c r="AA88" s="7"/>
    </row>
    <row r="89" spans="1:130" ht="16.149999999999999" customHeight="1" x14ac:dyDescent="0.25">
      <c r="A89" s="1247" t="s">
        <v>96</v>
      </c>
      <c r="B89" s="1248"/>
      <c r="C89" s="258">
        <f>SUM(D89+E89)</f>
        <v>0</v>
      </c>
      <c r="D89" s="259">
        <f t="shared" si="9"/>
        <v>0</v>
      </c>
      <c r="E89" s="260">
        <f t="shared" si="9"/>
        <v>0</v>
      </c>
      <c r="F89" s="134"/>
      <c r="G89" s="138"/>
      <c r="H89" s="134"/>
      <c r="I89" s="138"/>
      <c r="J89" s="255"/>
      <c r="K89" s="216"/>
      <c r="L89" s="989"/>
      <c r="M89" s="989"/>
      <c r="N89" s="989"/>
      <c r="O89" s="1000"/>
      <c r="P89" s="1000"/>
      <c r="Q89" s="1004"/>
      <c r="R89" s="1004"/>
      <c r="S89" s="17"/>
      <c r="T89" s="17"/>
      <c r="U89" s="17"/>
      <c r="V89" s="17"/>
      <c r="W89" s="17"/>
      <c r="X89" s="17"/>
      <c r="Y89" s="17"/>
      <c r="Z89" s="7"/>
      <c r="AA89" s="7"/>
    </row>
    <row r="90" spans="1:130" ht="16.149999999999999" customHeight="1" x14ac:dyDescent="0.25">
      <c r="A90" s="1249" t="s">
        <v>97</v>
      </c>
      <c r="B90" s="1250"/>
      <c r="C90" s="261">
        <f>SUM(D90+E90)</f>
        <v>0</v>
      </c>
      <c r="D90" s="262">
        <f t="shared" si="9"/>
        <v>0</v>
      </c>
      <c r="E90" s="162">
        <f t="shared" si="9"/>
        <v>0</v>
      </c>
      <c r="F90" s="58"/>
      <c r="G90" s="117"/>
      <c r="H90" s="58"/>
      <c r="I90" s="117"/>
      <c r="J90" s="255"/>
      <c r="K90" s="216"/>
      <c r="L90" s="989"/>
      <c r="M90" s="989"/>
      <c r="N90" s="989"/>
      <c r="O90" s="1000"/>
      <c r="P90" s="1000"/>
      <c r="Q90" s="1004"/>
      <c r="R90" s="1004"/>
      <c r="S90" s="17"/>
      <c r="T90" s="17"/>
      <c r="U90" s="17"/>
      <c r="V90" s="17"/>
      <c r="W90" s="17"/>
      <c r="X90" s="17"/>
      <c r="Y90" s="17"/>
      <c r="Z90" s="7"/>
      <c r="AA90" s="7"/>
    </row>
    <row r="91" spans="1:130" s="267" customFormat="1" ht="31.15" customHeight="1" x14ac:dyDescent="0.25">
      <c r="A91" s="1251" t="s">
        <v>98</v>
      </c>
      <c r="B91" s="1251"/>
      <c r="C91" s="1251"/>
      <c r="D91" s="1251"/>
      <c r="E91" s="1251"/>
      <c r="F91" s="1251"/>
      <c r="G91" s="1251"/>
      <c r="H91" s="1251"/>
      <c r="I91" s="1251"/>
      <c r="J91" s="1251"/>
      <c r="K91" s="1251"/>
      <c r="L91" s="1251"/>
      <c r="M91" s="1251"/>
      <c r="N91" s="1251"/>
      <c r="O91" s="1251"/>
      <c r="P91" s="1251"/>
      <c r="Q91" s="263"/>
      <c r="R91" s="264"/>
      <c r="S91" s="264"/>
      <c r="T91" s="264"/>
      <c r="U91" s="264"/>
      <c r="V91" s="264"/>
      <c r="W91" s="264"/>
      <c r="X91" s="264"/>
      <c r="Y91" s="264"/>
      <c r="Z91" s="245"/>
      <c r="AA91" s="24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6"/>
      <c r="CB91" s="266"/>
      <c r="CC91" s="266"/>
      <c r="CD91" s="266"/>
      <c r="CE91" s="266"/>
      <c r="CF91" s="266"/>
      <c r="CG91" s="266"/>
      <c r="CH91" s="266"/>
      <c r="CI91" s="266"/>
      <c r="CJ91" s="266"/>
      <c r="CK91" s="266"/>
      <c r="CL91" s="266"/>
      <c r="CM91" s="266"/>
      <c r="CN91" s="266"/>
      <c r="CO91" s="266"/>
      <c r="CP91" s="266"/>
      <c r="CQ91" s="266"/>
      <c r="CR91" s="266"/>
      <c r="CS91" s="266"/>
      <c r="CT91" s="266"/>
      <c r="CU91" s="266"/>
      <c r="CV91" s="266"/>
      <c r="CW91" s="266"/>
      <c r="CX91" s="266"/>
      <c r="CY91" s="266"/>
      <c r="CZ91" s="266"/>
    </row>
    <row r="92" spans="1:130" ht="31.15" customHeight="1" x14ac:dyDescent="0.25">
      <c r="A92" s="1527" t="s">
        <v>99</v>
      </c>
      <c r="B92" s="1527"/>
      <c r="C92" s="1527"/>
      <c r="D92" s="1527"/>
      <c r="E92" s="1527"/>
      <c r="F92" s="1527"/>
      <c r="G92" s="1527"/>
      <c r="H92" s="1527"/>
      <c r="I92" s="1527"/>
      <c r="J92" s="1527"/>
      <c r="K92" s="1527"/>
      <c r="L92" s="1527"/>
      <c r="M92" s="1527"/>
      <c r="N92" s="1527"/>
      <c r="O92" s="1527"/>
      <c r="P92" s="1527"/>
      <c r="Q92" s="1527"/>
      <c r="R92" s="268"/>
      <c r="S92" s="268"/>
      <c r="T92" s="268"/>
      <c r="U92" s="268"/>
      <c r="V92" s="268"/>
      <c r="W92" s="17"/>
      <c r="X92" s="17"/>
      <c r="Y92" s="17"/>
      <c r="Z92" s="7"/>
      <c r="AA92" s="7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</row>
    <row r="93" spans="1:130" ht="16.149999999999999" customHeight="1" x14ac:dyDescent="0.25">
      <c r="A93" s="1647" t="s">
        <v>100</v>
      </c>
      <c r="B93" s="1648"/>
      <c r="C93" s="1644" t="s">
        <v>101</v>
      </c>
      <c r="D93" s="1646"/>
      <c r="E93" s="1645"/>
      <c r="F93" s="1629" t="s">
        <v>28</v>
      </c>
      <c r="G93" s="1649"/>
      <c r="H93" s="1649"/>
      <c r="I93" s="1649"/>
      <c r="J93" s="1649"/>
      <c r="K93" s="1649"/>
      <c r="L93" s="1649"/>
      <c r="M93" s="1649"/>
      <c r="N93" s="1649"/>
      <c r="O93" s="1649"/>
      <c r="P93" s="1649"/>
      <c r="Q93" s="1632"/>
      <c r="R93" s="166"/>
      <c r="S93" s="244"/>
      <c r="T93" s="216"/>
      <c r="U93" s="216"/>
      <c r="V93" s="244"/>
      <c r="W93" s="17"/>
      <c r="X93" s="17"/>
      <c r="Y93" s="17"/>
      <c r="Z93" s="7"/>
      <c r="AA93" s="7"/>
    </row>
    <row r="94" spans="1:130" ht="16.149999999999999" customHeight="1" x14ac:dyDescent="0.25">
      <c r="A94" s="1223"/>
      <c r="B94" s="1224"/>
      <c r="C94" s="1190"/>
      <c r="D94" s="1191"/>
      <c r="E94" s="1185"/>
      <c r="F94" s="1621" t="s">
        <v>102</v>
      </c>
      <c r="G94" s="1641"/>
      <c r="H94" s="1621" t="s">
        <v>103</v>
      </c>
      <c r="I94" s="1622"/>
      <c r="J94" s="1621" t="s">
        <v>104</v>
      </c>
      <c r="K94" s="1622"/>
      <c r="L94" s="1621" t="s">
        <v>105</v>
      </c>
      <c r="M94" s="1622"/>
      <c r="N94" s="1621" t="s">
        <v>106</v>
      </c>
      <c r="O94" s="1622"/>
      <c r="P94" s="1621" t="s">
        <v>107</v>
      </c>
      <c r="Q94" s="1622"/>
      <c r="R94" s="17"/>
      <c r="S94" s="17"/>
      <c r="T94" s="17"/>
      <c r="U94" s="17"/>
      <c r="V94" s="17"/>
      <c r="W94" s="17"/>
      <c r="X94" s="17"/>
      <c r="Y94" s="17"/>
      <c r="Z94" s="7"/>
      <c r="AA94" s="7"/>
    </row>
    <row r="95" spans="1:130" ht="16.149999999999999" customHeight="1" x14ac:dyDescent="0.25">
      <c r="A95" s="1225"/>
      <c r="B95" s="1226"/>
      <c r="C95" s="1001" t="s">
        <v>17</v>
      </c>
      <c r="D95" s="83" t="s">
        <v>18</v>
      </c>
      <c r="E95" s="1044" t="s">
        <v>19</v>
      </c>
      <c r="F95" s="30" t="s">
        <v>18</v>
      </c>
      <c r="G95" s="1065" t="s">
        <v>19</v>
      </c>
      <c r="H95" s="30" t="s">
        <v>18</v>
      </c>
      <c r="I95" s="1064" t="s">
        <v>19</v>
      </c>
      <c r="J95" s="30" t="s">
        <v>18</v>
      </c>
      <c r="K95" s="1064" t="s">
        <v>19</v>
      </c>
      <c r="L95" s="30" t="s">
        <v>18</v>
      </c>
      <c r="M95" s="1064" t="s">
        <v>19</v>
      </c>
      <c r="N95" s="30" t="s">
        <v>18</v>
      </c>
      <c r="O95" s="1064" t="s">
        <v>19</v>
      </c>
      <c r="P95" s="30" t="s">
        <v>18</v>
      </c>
      <c r="Q95" s="1064" t="s">
        <v>19</v>
      </c>
      <c r="R95" s="17"/>
      <c r="S95" s="17"/>
      <c r="T95" s="17"/>
      <c r="U95" s="17"/>
      <c r="V95" s="17"/>
      <c r="W95" s="17"/>
      <c r="X95" s="17"/>
      <c r="Y95" s="17"/>
      <c r="Z95" s="7"/>
      <c r="AA95" s="7"/>
    </row>
    <row r="96" spans="1:130" ht="16.149999999999999" customHeight="1" x14ac:dyDescent="0.25">
      <c r="A96" s="1245" t="s">
        <v>108</v>
      </c>
      <c r="B96" s="1245"/>
      <c r="C96" s="270">
        <f>SUM(D96+E96)</f>
        <v>0</v>
      </c>
      <c r="D96" s="271">
        <f>+H96+J96+L96+N96+P96</f>
        <v>0</v>
      </c>
      <c r="E96" s="97">
        <f>+I96+K96+M96+O96+Q96</f>
        <v>0</v>
      </c>
      <c r="F96" s="272"/>
      <c r="G96" s="273"/>
      <c r="H96" s="119"/>
      <c r="I96" s="120"/>
      <c r="J96" s="119"/>
      <c r="K96" s="120"/>
      <c r="L96" s="119"/>
      <c r="M96" s="120"/>
      <c r="N96" s="119"/>
      <c r="O96" s="120"/>
      <c r="P96" s="121"/>
      <c r="Q96" s="120"/>
      <c r="R96" s="274"/>
      <c r="S96" s="17"/>
      <c r="T96" s="17"/>
      <c r="U96" s="17"/>
      <c r="V96" s="17"/>
      <c r="W96" s="17"/>
      <c r="X96" s="17"/>
      <c r="Y96" s="17"/>
      <c r="Z96" s="7"/>
      <c r="AA96" s="7"/>
    </row>
    <row r="97" spans="1:130" ht="16.149999999999999" customHeight="1" x14ac:dyDescent="0.25">
      <c r="A97" s="1246" t="s">
        <v>109</v>
      </c>
      <c r="B97" s="1246"/>
      <c r="C97" s="275">
        <f>SUM(D97+E97)</f>
        <v>0</v>
      </c>
      <c r="D97" s="276">
        <f>SUM(J97+L97+N97+P97)</f>
        <v>0</v>
      </c>
      <c r="E97" s="112">
        <f>SUM(K97+M97+O97+Q97)</f>
        <v>0</v>
      </c>
      <c r="F97" s="277"/>
      <c r="G97" s="278"/>
      <c r="H97" s="277"/>
      <c r="I97" s="279"/>
      <c r="J97" s="104"/>
      <c r="K97" s="105"/>
      <c r="L97" s="104"/>
      <c r="M97" s="105"/>
      <c r="N97" s="104"/>
      <c r="O97" s="105"/>
      <c r="P97" s="106"/>
      <c r="Q97" s="105"/>
      <c r="R97" s="274"/>
      <c r="S97" s="17"/>
      <c r="T97" s="17"/>
      <c r="U97" s="17"/>
      <c r="V97" s="17"/>
      <c r="W97" s="17"/>
      <c r="X97" s="17"/>
      <c r="Y97" s="17"/>
      <c r="Z97" s="7"/>
      <c r="AA97" s="7"/>
    </row>
    <row r="98" spans="1:130" ht="16.149999999999999" customHeight="1" x14ac:dyDescent="0.25">
      <c r="A98" s="1246" t="s">
        <v>110</v>
      </c>
      <c r="B98" s="1246"/>
      <c r="C98" s="275">
        <f t="shared" ref="C98:C103" si="10">SUM(D98+E98)</f>
        <v>0</v>
      </c>
      <c r="D98" s="276">
        <f>+J98+L98+N98+P98</f>
        <v>0</v>
      </c>
      <c r="E98" s="112">
        <f>+K98+M98+O98+Q98</f>
        <v>0</v>
      </c>
      <c r="F98" s="280"/>
      <c r="G98" s="281"/>
      <c r="H98" s="280"/>
      <c r="I98" s="282"/>
      <c r="J98" s="134"/>
      <c r="K98" s="135"/>
      <c r="L98" s="134"/>
      <c r="M98" s="135"/>
      <c r="N98" s="134"/>
      <c r="O98" s="135"/>
      <c r="P98" s="136"/>
      <c r="Q98" s="135"/>
      <c r="R98" s="274"/>
      <c r="S98" s="17"/>
      <c r="T98" s="17"/>
      <c r="U98" s="17"/>
      <c r="V98" s="17"/>
      <c r="W98" s="17"/>
      <c r="X98" s="17"/>
      <c r="Y98" s="17"/>
      <c r="Z98" s="7"/>
      <c r="AA98" s="7"/>
    </row>
    <row r="99" spans="1:130" ht="16.149999999999999" customHeight="1" x14ac:dyDescent="0.25">
      <c r="A99" s="1246" t="s">
        <v>111</v>
      </c>
      <c r="B99" s="1246"/>
      <c r="C99" s="275">
        <f>SUM(D99+E99)</f>
        <v>0</v>
      </c>
      <c r="D99" s="276">
        <f>+F99+H99</f>
        <v>0</v>
      </c>
      <c r="E99" s="112">
        <f>+G99+I99</f>
        <v>0</v>
      </c>
      <c r="F99" s="104"/>
      <c r="G99" s="283"/>
      <c r="H99" s="104"/>
      <c r="I99" s="105"/>
      <c r="J99" s="277"/>
      <c r="K99" s="279"/>
      <c r="L99" s="277"/>
      <c r="M99" s="279"/>
      <c r="N99" s="277"/>
      <c r="O99" s="279"/>
      <c r="P99" s="284"/>
      <c r="Q99" s="279"/>
      <c r="R99" s="274"/>
      <c r="S99" s="17"/>
      <c r="T99" s="17"/>
      <c r="U99" s="17"/>
      <c r="V99" s="17"/>
      <c r="W99" s="17"/>
      <c r="X99" s="17"/>
      <c r="Y99" s="17"/>
      <c r="Z99" s="7"/>
      <c r="AA99" s="7"/>
    </row>
    <row r="100" spans="1:130" ht="16.149999999999999" customHeight="1" x14ac:dyDescent="0.25">
      <c r="A100" s="1531" t="s">
        <v>112</v>
      </c>
      <c r="B100" s="1531"/>
      <c r="C100" s="285">
        <f>SUM(D100:E100)</f>
        <v>0</v>
      </c>
      <c r="D100" s="286">
        <f>SUM(H100+J100+L100+N100+P100)</f>
        <v>0</v>
      </c>
      <c r="E100" s="287">
        <f>SUM(I100+K100+M100+O100+Q100)</f>
        <v>0</v>
      </c>
      <c r="F100" s="804"/>
      <c r="G100" s="805"/>
      <c r="H100" s="288"/>
      <c r="I100" s="290"/>
      <c r="J100" s="288"/>
      <c r="K100" s="290"/>
      <c r="L100" s="288"/>
      <c r="M100" s="290"/>
      <c r="N100" s="288"/>
      <c r="O100" s="290"/>
      <c r="P100" s="288"/>
      <c r="Q100" s="290"/>
      <c r="R100" s="274"/>
      <c r="S100" s="17"/>
      <c r="T100" s="17"/>
      <c r="U100" s="17"/>
      <c r="V100" s="17"/>
      <c r="W100" s="17"/>
      <c r="X100" s="17"/>
      <c r="Y100" s="17"/>
      <c r="Z100" s="7"/>
      <c r="AA100" s="7"/>
    </row>
    <row r="101" spans="1:130" ht="16.149999999999999" customHeight="1" x14ac:dyDescent="0.25">
      <c r="A101" s="1640" t="s">
        <v>113</v>
      </c>
      <c r="B101" s="1007" t="s">
        <v>114</v>
      </c>
      <c r="C101" s="1008">
        <f t="shared" si="10"/>
        <v>0</v>
      </c>
      <c r="D101" s="1009">
        <f t="shared" ref="D101:E103" si="11">SUM(F101+H101+J101+L101+N101+P101)</f>
        <v>0</v>
      </c>
      <c r="E101" s="97">
        <f t="shared" si="11"/>
        <v>0</v>
      </c>
      <c r="F101" s="119"/>
      <c r="G101" s="292"/>
      <c r="H101" s="119"/>
      <c r="I101" s="123"/>
      <c r="J101" s="119"/>
      <c r="K101" s="120"/>
      <c r="L101" s="119"/>
      <c r="M101" s="120"/>
      <c r="N101" s="119"/>
      <c r="O101" s="123"/>
      <c r="P101" s="119"/>
      <c r="Q101" s="123"/>
      <c r="R101" s="274"/>
      <c r="S101" s="17"/>
      <c r="T101" s="17"/>
      <c r="U101" s="17"/>
      <c r="V101" s="17"/>
      <c r="W101" s="17"/>
      <c r="X101" s="17"/>
      <c r="Y101" s="17"/>
      <c r="Z101" s="7"/>
      <c r="AA101" s="7"/>
    </row>
    <row r="102" spans="1:130" ht="22.5" customHeight="1" x14ac:dyDescent="0.25">
      <c r="A102" s="1198"/>
      <c r="B102" s="293" t="s">
        <v>115</v>
      </c>
      <c r="C102" s="131">
        <f t="shared" si="10"/>
        <v>0</v>
      </c>
      <c r="D102" s="132">
        <f t="shared" si="11"/>
        <v>0</v>
      </c>
      <c r="E102" s="294">
        <f t="shared" si="11"/>
        <v>0</v>
      </c>
      <c r="F102" s="134"/>
      <c r="G102" s="295"/>
      <c r="H102" s="134"/>
      <c r="I102" s="138"/>
      <c r="J102" s="134"/>
      <c r="K102" s="135"/>
      <c r="L102" s="134"/>
      <c r="M102" s="135"/>
      <c r="N102" s="134"/>
      <c r="O102" s="138"/>
      <c r="P102" s="134"/>
      <c r="Q102" s="138"/>
      <c r="R102" s="274"/>
      <c r="S102" s="17"/>
      <c r="T102" s="17"/>
      <c r="U102" s="17"/>
      <c r="V102" s="17"/>
      <c r="W102" s="17"/>
      <c r="X102" s="17"/>
      <c r="Y102" s="17"/>
      <c r="Z102" s="7"/>
      <c r="AA102" s="7"/>
    </row>
    <row r="103" spans="1:130" ht="25.15" customHeight="1" x14ac:dyDescent="0.25">
      <c r="A103" s="1199"/>
      <c r="B103" s="160" t="s">
        <v>116</v>
      </c>
      <c r="C103" s="54">
        <f t="shared" si="10"/>
        <v>0</v>
      </c>
      <c r="D103" s="114">
        <f t="shared" si="11"/>
        <v>0</v>
      </c>
      <c r="E103" s="201">
        <f t="shared" si="11"/>
        <v>0</v>
      </c>
      <c r="F103" s="58"/>
      <c r="G103" s="296"/>
      <c r="H103" s="58"/>
      <c r="I103" s="117"/>
      <c r="J103" s="58"/>
      <c r="K103" s="59"/>
      <c r="L103" s="58"/>
      <c r="M103" s="59"/>
      <c r="N103" s="58"/>
      <c r="O103" s="117"/>
      <c r="P103" s="58"/>
      <c r="Q103" s="117"/>
      <c r="R103" s="274"/>
      <c r="S103" s="17"/>
      <c r="T103" s="17"/>
      <c r="U103" s="17"/>
      <c r="V103" s="17"/>
      <c r="W103" s="17"/>
      <c r="X103" s="17"/>
      <c r="Y103" s="17"/>
      <c r="Z103" s="7"/>
      <c r="AA103" s="7"/>
    </row>
    <row r="104" spans="1:130" ht="31.15" customHeight="1" x14ac:dyDescent="0.25">
      <c r="A104" s="1010" t="s">
        <v>117</v>
      </c>
      <c r="B104" s="1010"/>
      <c r="C104" s="1010"/>
      <c r="D104" s="1010"/>
      <c r="E104" s="1010"/>
      <c r="F104" s="1011"/>
      <c r="G104" s="1011"/>
      <c r="H104" s="1011"/>
      <c r="I104" s="1012"/>
      <c r="J104" s="1013"/>
      <c r="K104" s="1013"/>
      <c r="L104" s="1014"/>
      <c r="M104" s="1015"/>
      <c r="N104" s="1016"/>
      <c r="O104" s="1011"/>
      <c r="P104" s="1016"/>
      <c r="Q104" s="1017"/>
      <c r="R104" s="304"/>
      <c r="S104" s="304"/>
      <c r="T104" s="305"/>
      <c r="U104" s="305"/>
      <c r="V104" s="305"/>
      <c r="W104" s="306"/>
      <c r="X104" s="305"/>
      <c r="Y104" s="306"/>
      <c r="Z104" s="307"/>
      <c r="AA104" s="30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</row>
    <row r="105" spans="1:130" ht="16.149999999999999" customHeight="1" x14ac:dyDescent="0.25">
      <c r="A105" s="1198" t="s">
        <v>25</v>
      </c>
      <c r="B105" s="1198" t="s">
        <v>26</v>
      </c>
      <c r="C105" s="1201" t="s">
        <v>27</v>
      </c>
      <c r="D105" s="1229"/>
      <c r="E105" s="1205"/>
      <c r="F105" s="1262" t="s">
        <v>28</v>
      </c>
      <c r="G105" s="1262"/>
      <c r="H105" s="1262"/>
      <c r="I105" s="1262"/>
      <c r="J105" s="1262"/>
      <c r="K105" s="1262"/>
      <c r="L105" s="1262"/>
      <c r="M105" s="1262"/>
      <c r="N105" s="1262"/>
      <c r="O105" s="1262"/>
      <c r="P105" s="1262"/>
      <c r="Q105" s="1262"/>
      <c r="R105" s="1262"/>
      <c r="S105" s="1262"/>
      <c r="T105" s="1263"/>
      <c r="U105" s="1263"/>
      <c r="V105" s="1262"/>
      <c r="W105" s="1262"/>
      <c r="X105" s="1262"/>
      <c r="Y105" s="1262"/>
      <c r="Z105" s="1262"/>
      <c r="AA105" s="1226"/>
    </row>
    <row r="106" spans="1:130" ht="16.149999999999999" customHeight="1" x14ac:dyDescent="0.25">
      <c r="A106" s="1198"/>
      <c r="B106" s="1198"/>
      <c r="C106" s="1190"/>
      <c r="D106" s="1191"/>
      <c r="E106" s="1185"/>
      <c r="F106" s="1641" t="s">
        <v>118</v>
      </c>
      <c r="G106" s="1622"/>
      <c r="H106" s="1621" t="s">
        <v>119</v>
      </c>
      <c r="I106" s="1622"/>
      <c r="J106" s="1621" t="s">
        <v>120</v>
      </c>
      <c r="K106" s="1622"/>
      <c r="L106" s="1641" t="s">
        <v>121</v>
      </c>
      <c r="M106" s="1622"/>
      <c r="N106" s="1621" t="s">
        <v>122</v>
      </c>
      <c r="O106" s="1622"/>
      <c r="P106" s="1621" t="s">
        <v>123</v>
      </c>
      <c r="Q106" s="1622"/>
      <c r="R106" s="1621" t="s">
        <v>124</v>
      </c>
      <c r="S106" s="1622"/>
      <c r="T106" s="1621" t="s">
        <v>125</v>
      </c>
      <c r="U106" s="1622"/>
      <c r="V106" s="1621" t="s">
        <v>126</v>
      </c>
      <c r="W106" s="1622"/>
      <c r="X106" s="1621" t="s">
        <v>127</v>
      </c>
      <c r="Y106" s="1622"/>
      <c r="Z106" s="1652" t="s">
        <v>128</v>
      </c>
      <c r="AA106" s="1653"/>
    </row>
    <row r="107" spans="1:130" ht="16.149999999999999" customHeight="1" x14ac:dyDescent="0.25">
      <c r="A107" s="1199"/>
      <c r="B107" s="1199"/>
      <c r="C107" s="30" t="s">
        <v>17</v>
      </c>
      <c r="D107" s="83" t="s">
        <v>18</v>
      </c>
      <c r="E107" s="1057" t="s">
        <v>19</v>
      </c>
      <c r="F107" s="1067" t="s">
        <v>18</v>
      </c>
      <c r="G107" s="1044" t="s">
        <v>19</v>
      </c>
      <c r="H107" s="30" t="s">
        <v>18</v>
      </c>
      <c r="I107" s="1044" t="s">
        <v>19</v>
      </c>
      <c r="J107" s="30" t="s">
        <v>18</v>
      </c>
      <c r="K107" s="1044" t="s">
        <v>19</v>
      </c>
      <c r="L107" s="1067" t="s">
        <v>18</v>
      </c>
      <c r="M107" s="1044" t="s">
        <v>19</v>
      </c>
      <c r="N107" s="30" t="s">
        <v>18</v>
      </c>
      <c r="O107" s="1044" t="s">
        <v>19</v>
      </c>
      <c r="P107" s="30" t="s">
        <v>18</v>
      </c>
      <c r="Q107" s="1044" t="s">
        <v>19</v>
      </c>
      <c r="R107" s="30" t="s">
        <v>18</v>
      </c>
      <c r="S107" s="1043" t="s">
        <v>19</v>
      </c>
      <c r="T107" s="30" t="s">
        <v>18</v>
      </c>
      <c r="U107" s="1044" t="s">
        <v>19</v>
      </c>
      <c r="V107" s="30" t="s">
        <v>18</v>
      </c>
      <c r="W107" s="1044" t="s">
        <v>19</v>
      </c>
      <c r="X107" s="30" t="s">
        <v>18</v>
      </c>
      <c r="Y107" s="1044" t="s">
        <v>19</v>
      </c>
      <c r="Z107" s="1018" t="s">
        <v>18</v>
      </c>
      <c r="AA107" s="310" t="s">
        <v>19</v>
      </c>
      <c r="AB107" s="311"/>
    </row>
    <row r="108" spans="1:130" ht="16.149999999999999" customHeight="1" x14ac:dyDescent="0.25">
      <c r="A108" s="1254" t="s">
        <v>129</v>
      </c>
      <c r="B108" s="94" t="s">
        <v>130</v>
      </c>
      <c r="C108" s="253">
        <f t="shared" ref="C108:C137" si="12">SUM(D108+E108)</f>
        <v>0</v>
      </c>
      <c r="D108" s="312">
        <f t="shared" ref="D108:D137" si="13">SUM(F108+H108+J108+L108+N108+P108+R108+T108+V108+X108+Z108)</f>
        <v>0</v>
      </c>
      <c r="E108" s="313">
        <f t="shared" ref="E108:E137" si="14">SUM(G108+I108+K108+M108+O108+Q108+S108+U108+W108+Y108+AA108)</f>
        <v>0</v>
      </c>
      <c r="F108" s="314"/>
      <c r="G108" s="123"/>
      <c r="H108" s="119"/>
      <c r="I108" s="120"/>
      <c r="J108" s="119"/>
      <c r="K108" s="120"/>
      <c r="L108" s="292"/>
      <c r="M108" s="120"/>
      <c r="N108" s="119"/>
      <c r="O108" s="120"/>
      <c r="P108" s="119"/>
      <c r="Q108" s="120"/>
      <c r="R108" s="119"/>
      <c r="S108" s="120"/>
      <c r="T108" s="119"/>
      <c r="U108" s="120"/>
      <c r="V108" s="121"/>
      <c r="W108" s="120"/>
      <c r="X108" s="121"/>
      <c r="Y108" s="120"/>
      <c r="Z108" s="315"/>
      <c r="AA108" s="316"/>
    </row>
    <row r="109" spans="1:130" ht="16.149999999999999" customHeight="1" x14ac:dyDescent="0.25">
      <c r="A109" s="1255"/>
      <c r="B109" s="1049" t="s">
        <v>131</v>
      </c>
      <c r="C109" s="256">
        <f t="shared" si="12"/>
        <v>0</v>
      </c>
      <c r="D109" s="317">
        <f t="shared" si="13"/>
        <v>0</v>
      </c>
      <c r="E109" s="318">
        <f t="shared" si="14"/>
        <v>0</v>
      </c>
      <c r="F109" s="187"/>
      <c r="G109" s="108"/>
      <c r="H109" s="104"/>
      <c r="I109" s="105"/>
      <c r="J109" s="104"/>
      <c r="K109" s="105"/>
      <c r="L109" s="283"/>
      <c r="M109" s="105"/>
      <c r="N109" s="104"/>
      <c r="O109" s="105"/>
      <c r="P109" s="104"/>
      <c r="Q109" s="105"/>
      <c r="R109" s="104"/>
      <c r="S109" s="105"/>
      <c r="T109" s="104"/>
      <c r="U109" s="105"/>
      <c r="V109" s="106"/>
      <c r="W109" s="105"/>
      <c r="X109" s="106"/>
      <c r="Y109" s="105"/>
      <c r="Z109" s="319"/>
      <c r="AA109" s="320"/>
    </row>
    <row r="110" spans="1:130" ht="16.149999999999999" customHeight="1" x14ac:dyDescent="0.25">
      <c r="A110" s="1255"/>
      <c r="B110" s="1050" t="s">
        <v>132</v>
      </c>
      <c r="C110" s="256">
        <f t="shared" si="12"/>
        <v>0</v>
      </c>
      <c r="D110" s="317">
        <f t="shared" si="13"/>
        <v>0</v>
      </c>
      <c r="E110" s="318">
        <f t="shared" si="14"/>
        <v>0</v>
      </c>
      <c r="F110" s="187"/>
      <c r="G110" s="108"/>
      <c r="H110" s="104"/>
      <c r="I110" s="105"/>
      <c r="J110" s="104"/>
      <c r="K110" s="105"/>
      <c r="L110" s="283"/>
      <c r="M110" s="105"/>
      <c r="N110" s="104"/>
      <c r="O110" s="105"/>
      <c r="P110" s="104"/>
      <c r="Q110" s="105"/>
      <c r="R110" s="104"/>
      <c r="S110" s="105"/>
      <c r="T110" s="104"/>
      <c r="U110" s="105"/>
      <c r="V110" s="106"/>
      <c r="W110" s="105"/>
      <c r="X110" s="106"/>
      <c r="Y110" s="105"/>
      <c r="Z110" s="319"/>
      <c r="AA110" s="320"/>
    </row>
    <row r="111" spans="1:130" ht="16.149999999999999" customHeight="1" x14ac:dyDescent="0.25">
      <c r="A111" s="1256"/>
      <c r="B111" s="1050" t="s">
        <v>133</v>
      </c>
      <c r="C111" s="321">
        <f t="shared" si="12"/>
        <v>0</v>
      </c>
      <c r="D111" s="322">
        <f t="shared" si="13"/>
        <v>0</v>
      </c>
      <c r="E111" s="323">
        <f t="shared" si="14"/>
        <v>0</v>
      </c>
      <c r="F111" s="187"/>
      <c r="G111" s="108"/>
      <c r="H111" s="104"/>
      <c r="I111" s="105"/>
      <c r="J111" s="104"/>
      <c r="K111" s="105"/>
      <c r="L111" s="283"/>
      <c r="M111" s="105"/>
      <c r="N111" s="104"/>
      <c r="O111" s="105"/>
      <c r="P111" s="104"/>
      <c r="Q111" s="105"/>
      <c r="R111" s="104"/>
      <c r="S111" s="105"/>
      <c r="T111" s="104"/>
      <c r="U111" s="105"/>
      <c r="V111" s="106"/>
      <c r="W111" s="105"/>
      <c r="X111" s="106"/>
      <c r="Y111" s="105"/>
      <c r="Z111" s="319"/>
      <c r="AA111" s="320"/>
    </row>
    <row r="112" spans="1:130" ht="16.149999999999999" customHeight="1" x14ac:dyDescent="0.25">
      <c r="A112" s="1257"/>
      <c r="B112" s="113" t="s">
        <v>134</v>
      </c>
      <c r="C112" s="261">
        <f t="shared" si="12"/>
        <v>0</v>
      </c>
      <c r="D112" s="324">
        <f t="shared" si="13"/>
        <v>0</v>
      </c>
      <c r="E112" s="325">
        <f t="shared" si="14"/>
        <v>0</v>
      </c>
      <c r="F112" s="326"/>
      <c r="G112" s="117"/>
      <c r="H112" s="58"/>
      <c r="I112" s="59"/>
      <c r="J112" s="58"/>
      <c r="K112" s="59"/>
      <c r="L112" s="296"/>
      <c r="M112" s="59"/>
      <c r="N112" s="58"/>
      <c r="O112" s="59"/>
      <c r="P112" s="58"/>
      <c r="Q112" s="59"/>
      <c r="R112" s="58"/>
      <c r="S112" s="59"/>
      <c r="T112" s="58"/>
      <c r="U112" s="59"/>
      <c r="V112" s="115"/>
      <c r="W112" s="59"/>
      <c r="X112" s="115"/>
      <c r="Y112" s="59"/>
      <c r="Z112" s="327"/>
      <c r="AA112" s="205"/>
    </row>
    <row r="113" spans="1:27" ht="16.149999999999999" customHeight="1" x14ac:dyDescent="0.25">
      <c r="A113" s="1254" t="s">
        <v>135</v>
      </c>
      <c r="B113" s="94" t="s">
        <v>130</v>
      </c>
      <c r="C113" s="253">
        <f t="shared" si="12"/>
        <v>0</v>
      </c>
      <c r="D113" s="312">
        <f t="shared" si="13"/>
        <v>0</v>
      </c>
      <c r="E113" s="313">
        <f t="shared" si="14"/>
        <v>0</v>
      </c>
      <c r="F113" s="314"/>
      <c r="G113" s="123"/>
      <c r="H113" s="119"/>
      <c r="I113" s="120"/>
      <c r="J113" s="119"/>
      <c r="K113" s="120"/>
      <c r="L113" s="292"/>
      <c r="M113" s="120"/>
      <c r="N113" s="119"/>
      <c r="O113" s="120"/>
      <c r="P113" s="119"/>
      <c r="Q113" s="120"/>
      <c r="R113" s="119"/>
      <c r="S113" s="120"/>
      <c r="T113" s="119"/>
      <c r="U113" s="120"/>
      <c r="V113" s="121"/>
      <c r="W113" s="120"/>
      <c r="X113" s="121"/>
      <c r="Y113" s="120"/>
      <c r="Z113" s="315"/>
      <c r="AA113" s="316"/>
    </row>
    <row r="114" spans="1:27" ht="16.149999999999999" customHeight="1" x14ac:dyDescent="0.25">
      <c r="A114" s="1255"/>
      <c r="B114" s="1049" t="s">
        <v>131</v>
      </c>
      <c r="C114" s="256">
        <f t="shared" si="12"/>
        <v>0</v>
      </c>
      <c r="D114" s="317">
        <f t="shared" si="13"/>
        <v>0</v>
      </c>
      <c r="E114" s="318">
        <f t="shared" si="14"/>
        <v>0</v>
      </c>
      <c r="F114" s="187"/>
      <c r="G114" s="108"/>
      <c r="H114" s="104"/>
      <c r="I114" s="105"/>
      <c r="J114" s="104"/>
      <c r="K114" s="105"/>
      <c r="L114" s="283"/>
      <c r="M114" s="105"/>
      <c r="N114" s="104"/>
      <c r="O114" s="105"/>
      <c r="P114" s="104"/>
      <c r="Q114" s="105"/>
      <c r="R114" s="104"/>
      <c r="S114" s="105"/>
      <c r="T114" s="104"/>
      <c r="U114" s="105"/>
      <c r="V114" s="106"/>
      <c r="W114" s="105"/>
      <c r="X114" s="106"/>
      <c r="Y114" s="105"/>
      <c r="Z114" s="319"/>
      <c r="AA114" s="320"/>
    </row>
    <row r="115" spans="1:27" ht="16.149999999999999" customHeight="1" x14ac:dyDescent="0.25">
      <c r="A115" s="1255"/>
      <c r="B115" s="1050" t="s">
        <v>132</v>
      </c>
      <c r="C115" s="256">
        <f t="shared" si="12"/>
        <v>0</v>
      </c>
      <c r="D115" s="317">
        <f t="shared" si="13"/>
        <v>0</v>
      </c>
      <c r="E115" s="318">
        <f t="shared" si="14"/>
        <v>0</v>
      </c>
      <c r="F115" s="187"/>
      <c r="G115" s="108"/>
      <c r="H115" s="104"/>
      <c r="I115" s="105"/>
      <c r="J115" s="104"/>
      <c r="K115" s="105"/>
      <c r="L115" s="283"/>
      <c r="M115" s="105"/>
      <c r="N115" s="104"/>
      <c r="O115" s="105"/>
      <c r="P115" s="104"/>
      <c r="Q115" s="105"/>
      <c r="R115" s="104"/>
      <c r="S115" s="105"/>
      <c r="T115" s="104"/>
      <c r="U115" s="105"/>
      <c r="V115" s="106"/>
      <c r="W115" s="105"/>
      <c r="X115" s="106"/>
      <c r="Y115" s="105"/>
      <c r="Z115" s="319"/>
      <c r="AA115" s="320"/>
    </row>
    <row r="116" spans="1:27" ht="16.149999999999999" customHeight="1" x14ac:dyDescent="0.25">
      <c r="A116" s="1256"/>
      <c r="B116" s="1050" t="s">
        <v>133</v>
      </c>
      <c r="C116" s="321">
        <f t="shared" si="12"/>
        <v>0</v>
      </c>
      <c r="D116" s="322">
        <f t="shared" si="13"/>
        <v>0</v>
      </c>
      <c r="E116" s="323">
        <f t="shared" si="14"/>
        <v>0</v>
      </c>
      <c r="F116" s="187"/>
      <c r="G116" s="108"/>
      <c r="H116" s="104"/>
      <c r="I116" s="105"/>
      <c r="J116" s="104"/>
      <c r="K116" s="105"/>
      <c r="L116" s="283"/>
      <c r="M116" s="105"/>
      <c r="N116" s="104"/>
      <c r="O116" s="105"/>
      <c r="P116" s="104"/>
      <c r="Q116" s="105"/>
      <c r="R116" s="104"/>
      <c r="S116" s="105"/>
      <c r="T116" s="104"/>
      <c r="U116" s="105"/>
      <c r="V116" s="106"/>
      <c r="W116" s="105"/>
      <c r="X116" s="106"/>
      <c r="Y116" s="105"/>
      <c r="Z116" s="319"/>
      <c r="AA116" s="320"/>
    </row>
    <row r="117" spans="1:27" ht="16.149999999999999" customHeight="1" x14ac:dyDescent="0.25">
      <c r="A117" s="1257"/>
      <c r="B117" s="113" t="s">
        <v>134</v>
      </c>
      <c r="C117" s="261">
        <f t="shared" si="12"/>
        <v>0</v>
      </c>
      <c r="D117" s="324">
        <f t="shared" si="13"/>
        <v>0</v>
      </c>
      <c r="E117" s="325">
        <f t="shared" si="14"/>
        <v>0</v>
      </c>
      <c r="F117" s="326"/>
      <c r="G117" s="117"/>
      <c r="H117" s="58"/>
      <c r="I117" s="59"/>
      <c r="J117" s="58"/>
      <c r="K117" s="59"/>
      <c r="L117" s="296"/>
      <c r="M117" s="59"/>
      <c r="N117" s="58"/>
      <c r="O117" s="59"/>
      <c r="P117" s="58"/>
      <c r="Q117" s="59"/>
      <c r="R117" s="58"/>
      <c r="S117" s="59"/>
      <c r="T117" s="58"/>
      <c r="U117" s="59"/>
      <c r="V117" s="115"/>
      <c r="W117" s="59"/>
      <c r="X117" s="115"/>
      <c r="Y117" s="59"/>
      <c r="Z117" s="327"/>
      <c r="AA117" s="205"/>
    </row>
    <row r="118" spans="1:27" ht="16.149999999999999" customHeight="1" x14ac:dyDescent="0.25">
      <c r="A118" s="1640" t="s">
        <v>136</v>
      </c>
      <c r="B118" s="94" t="s">
        <v>130</v>
      </c>
      <c r="C118" s="253">
        <f t="shared" si="12"/>
        <v>0</v>
      </c>
      <c r="D118" s="312">
        <f t="shared" si="13"/>
        <v>0</v>
      </c>
      <c r="E118" s="313">
        <f t="shared" si="14"/>
        <v>0</v>
      </c>
      <c r="F118" s="314"/>
      <c r="G118" s="123"/>
      <c r="H118" s="119"/>
      <c r="I118" s="120"/>
      <c r="J118" s="119"/>
      <c r="K118" s="120"/>
      <c r="L118" s="292"/>
      <c r="M118" s="120"/>
      <c r="N118" s="119"/>
      <c r="O118" s="120"/>
      <c r="P118" s="119"/>
      <c r="Q118" s="120"/>
      <c r="R118" s="119"/>
      <c r="S118" s="120"/>
      <c r="T118" s="119"/>
      <c r="U118" s="120"/>
      <c r="V118" s="121"/>
      <c r="W118" s="120"/>
      <c r="X118" s="121"/>
      <c r="Y118" s="120"/>
      <c r="Z118" s="315"/>
      <c r="AA118" s="316"/>
    </row>
    <row r="119" spans="1:27" ht="16.149999999999999" customHeight="1" x14ac:dyDescent="0.25">
      <c r="A119" s="1198"/>
      <c r="B119" s="1049" t="s">
        <v>131</v>
      </c>
      <c r="C119" s="256">
        <f t="shared" si="12"/>
        <v>0</v>
      </c>
      <c r="D119" s="317">
        <f t="shared" si="13"/>
        <v>0</v>
      </c>
      <c r="E119" s="318">
        <f t="shared" si="14"/>
        <v>0</v>
      </c>
      <c r="F119" s="187"/>
      <c r="G119" s="108"/>
      <c r="H119" s="104"/>
      <c r="I119" s="105"/>
      <c r="J119" s="104"/>
      <c r="K119" s="105"/>
      <c r="L119" s="283"/>
      <c r="M119" s="105"/>
      <c r="N119" s="104"/>
      <c r="O119" s="105"/>
      <c r="P119" s="104"/>
      <c r="Q119" s="105"/>
      <c r="R119" s="104"/>
      <c r="S119" s="105"/>
      <c r="T119" s="104"/>
      <c r="U119" s="105"/>
      <c r="V119" s="106"/>
      <c r="W119" s="105"/>
      <c r="X119" s="106"/>
      <c r="Y119" s="105"/>
      <c r="Z119" s="319"/>
      <c r="AA119" s="320"/>
    </row>
    <row r="120" spans="1:27" ht="16.149999999999999" customHeight="1" x14ac:dyDescent="0.25">
      <c r="A120" s="1198"/>
      <c r="B120" s="1050" t="s">
        <v>132</v>
      </c>
      <c r="C120" s="256">
        <f t="shared" si="12"/>
        <v>0</v>
      </c>
      <c r="D120" s="317">
        <f t="shared" si="13"/>
        <v>0</v>
      </c>
      <c r="E120" s="318">
        <f t="shared" si="14"/>
        <v>0</v>
      </c>
      <c r="F120" s="187"/>
      <c r="G120" s="108"/>
      <c r="H120" s="104"/>
      <c r="I120" s="105"/>
      <c r="J120" s="104"/>
      <c r="K120" s="105"/>
      <c r="L120" s="283"/>
      <c r="M120" s="105"/>
      <c r="N120" s="104"/>
      <c r="O120" s="105"/>
      <c r="P120" s="104"/>
      <c r="Q120" s="105"/>
      <c r="R120" s="104"/>
      <c r="S120" s="105"/>
      <c r="T120" s="104"/>
      <c r="U120" s="105"/>
      <c r="V120" s="106"/>
      <c r="W120" s="105"/>
      <c r="X120" s="106"/>
      <c r="Y120" s="105"/>
      <c r="Z120" s="319"/>
      <c r="AA120" s="320"/>
    </row>
    <row r="121" spans="1:27" ht="16.149999999999999" customHeight="1" x14ac:dyDescent="0.25">
      <c r="A121" s="1198"/>
      <c r="B121" s="1050" t="s">
        <v>133</v>
      </c>
      <c r="C121" s="321">
        <f t="shared" si="12"/>
        <v>0</v>
      </c>
      <c r="D121" s="322">
        <f t="shared" si="13"/>
        <v>0</v>
      </c>
      <c r="E121" s="323">
        <f t="shared" si="14"/>
        <v>0</v>
      </c>
      <c r="F121" s="187"/>
      <c r="G121" s="108"/>
      <c r="H121" s="104"/>
      <c r="I121" s="105"/>
      <c r="J121" s="104"/>
      <c r="K121" s="105"/>
      <c r="L121" s="283"/>
      <c r="M121" s="105"/>
      <c r="N121" s="104"/>
      <c r="O121" s="105"/>
      <c r="P121" s="104"/>
      <c r="Q121" s="105"/>
      <c r="R121" s="104"/>
      <c r="S121" s="105"/>
      <c r="T121" s="104"/>
      <c r="U121" s="105"/>
      <c r="V121" s="106"/>
      <c r="W121" s="105"/>
      <c r="X121" s="106"/>
      <c r="Y121" s="105"/>
      <c r="Z121" s="319"/>
      <c r="AA121" s="320"/>
    </row>
    <row r="122" spans="1:27" ht="16.149999999999999" customHeight="1" x14ac:dyDescent="0.25">
      <c r="A122" s="1199"/>
      <c r="B122" s="113" t="s">
        <v>134</v>
      </c>
      <c r="C122" s="261">
        <f t="shared" si="12"/>
        <v>0</v>
      </c>
      <c r="D122" s="324">
        <f t="shared" si="13"/>
        <v>0</v>
      </c>
      <c r="E122" s="325">
        <f t="shared" si="14"/>
        <v>0</v>
      </c>
      <c r="F122" s="326"/>
      <c r="G122" s="117"/>
      <c r="H122" s="58"/>
      <c r="I122" s="59"/>
      <c r="J122" s="58"/>
      <c r="K122" s="59"/>
      <c r="L122" s="296"/>
      <c r="M122" s="59"/>
      <c r="N122" s="58"/>
      <c r="O122" s="59"/>
      <c r="P122" s="58"/>
      <c r="Q122" s="59"/>
      <c r="R122" s="58"/>
      <c r="S122" s="59"/>
      <c r="T122" s="58"/>
      <c r="U122" s="59"/>
      <c r="V122" s="115"/>
      <c r="W122" s="59"/>
      <c r="X122" s="115"/>
      <c r="Y122" s="59"/>
      <c r="Z122" s="327"/>
      <c r="AA122" s="205"/>
    </row>
    <row r="123" spans="1:27" ht="16.149999999999999" customHeight="1" x14ac:dyDescent="0.25">
      <c r="A123" s="1254" t="s">
        <v>137</v>
      </c>
      <c r="B123" s="94" t="s">
        <v>130</v>
      </c>
      <c r="C123" s="253">
        <f t="shared" si="12"/>
        <v>0</v>
      </c>
      <c r="D123" s="312">
        <f t="shared" si="13"/>
        <v>0</v>
      </c>
      <c r="E123" s="313">
        <f t="shared" si="14"/>
        <v>0</v>
      </c>
      <c r="F123" s="314"/>
      <c r="G123" s="123"/>
      <c r="H123" s="119"/>
      <c r="I123" s="120"/>
      <c r="J123" s="119"/>
      <c r="K123" s="120"/>
      <c r="L123" s="292"/>
      <c r="M123" s="120"/>
      <c r="N123" s="119"/>
      <c r="O123" s="120"/>
      <c r="P123" s="119"/>
      <c r="Q123" s="120"/>
      <c r="R123" s="119"/>
      <c r="S123" s="120"/>
      <c r="T123" s="119"/>
      <c r="U123" s="120"/>
      <c r="V123" s="121"/>
      <c r="W123" s="120"/>
      <c r="X123" s="121"/>
      <c r="Y123" s="120"/>
      <c r="Z123" s="315"/>
      <c r="AA123" s="316"/>
    </row>
    <row r="124" spans="1:27" ht="16.149999999999999" customHeight="1" x14ac:dyDescent="0.25">
      <c r="A124" s="1255"/>
      <c r="B124" s="1049" t="s">
        <v>131</v>
      </c>
      <c r="C124" s="256">
        <f t="shared" si="12"/>
        <v>0</v>
      </c>
      <c r="D124" s="317">
        <f t="shared" si="13"/>
        <v>0</v>
      </c>
      <c r="E124" s="318">
        <f t="shared" si="14"/>
        <v>0</v>
      </c>
      <c r="F124" s="187"/>
      <c r="G124" s="108"/>
      <c r="H124" s="104"/>
      <c r="I124" s="105"/>
      <c r="J124" s="104"/>
      <c r="K124" s="105"/>
      <c r="L124" s="283"/>
      <c r="M124" s="105"/>
      <c r="N124" s="104"/>
      <c r="O124" s="105"/>
      <c r="P124" s="104"/>
      <c r="Q124" s="105"/>
      <c r="R124" s="104"/>
      <c r="S124" s="105"/>
      <c r="T124" s="104"/>
      <c r="U124" s="105"/>
      <c r="V124" s="106"/>
      <c r="W124" s="105"/>
      <c r="X124" s="106"/>
      <c r="Y124" s="105"/>
      <c r="Z124" s="319"/>
      <c r="AA124" s="320"/>
    </row>
    <row r="125" spans="1:27" ht="16.149999999999999" customHeight="1" x14ac:dyDescent="0.25">
      <c r="A125" s="1255"/>
      <c r="B125" s="1050" t="s">
        <v>132</v>
      </c>
      <c r="C125" s="256">
        <f t="shared" si="12"/>
        <v>0</v>
      </c>
      <c r="D125" s="317">
        <f t="shared" si="13"/>
        <v>0</v>
      </c>
      <c r="E125" s="318">
        <f t="shared" si="14"/>
        <v>0</v>
      </c>
      <c r="F125" s="187"/>
      <c r="G125" s="108"/>
      <c r="H125" s="104"/>
      <c r="I125" s="105"/>
      <c r="J125" s="104"/>
      <c r="K125" s="105"/>
      <c r="L125" s="283"/>
      <c r="M125" s="105"/>
      <c r="N125" s="104"/>
      <c r="O125" s="105"/>
      <c r="P125" s="104"/>
      <c r="Q125" s="105"/>
      <c r="R125" s="104"/>
      <c r="S125" s="105"/>
      <c r="T125" s="104"/>
      <c r="U125" s="105"/>
      <c r="V125" s="106"/>
      <c r="W125" s="105"/>
      <c r="X125" s="106"/>
      <c r="Y125" s="105"/>
      <c r="Z125" s="319"/>
      <c r="AA125" s="320"/>
    </row>
    <row r="126" spans="1:27" ht="16.149999999999999" customHeight="1" x14ac:dyDescent="0.25">
      <c r="A126" s="1256"/>
      <c r="B126" s="1050" t="s">
        <v>133</v>
      </c>
      <c r="C126" s="321">
        <f t="shared" si="12"/>
        <v>0</v>
      </c>
      <c r="D126" s="322">
        <f t="shared" si="13"/>
        <v>0</v>
      </c>
      <c r="E126" s="323">
        <f t="shared" si="14"/>
        <v>0</v>
      </c>
      <c r="F126" s="187"/>
      <c r="G126" s="108"/>
      <c r="H126" s="104"/>
      <c r="I126" s="105"/>
      <c r="J126" s="104"/>
      <c r="K126" s="105"/>
      <c r="L126" s="283"/>
      <c r="M126" s="105"/>
      <c r="N126" s="104"/>
      <c r="O126" s="105"/>
      <c r="P126" s="104"/>
      <c r="Q126" s="105"/>
      <c r="R126" s="104"/>
      <c r="S126" s="105"/>
      <c r="T126" s="104"/>
      <c r="U126" s="105"/>
      <c r="V126" s="106"/>
      <c r="W126" s="105"/>
      <c r="X126" s="106"/>
      <c r="Y126" s="105"/>
      <c r="Z126" s="319"/>
      <c r="AA126" s="320"/>
    </row>
    <row r="127" spans="1:27" ht="16.149999999999999" customHeight="1" x14ac:dyDescent="0.25">
      <c r="A127" s="1257"/>
      <c r="B127" s="113" t="s">
        <v>134</v>
      </c>
      <c r="C127" s="261">
        <f t="shared" si="12"/>
        <v>0</v>
      </c>
      <c r="D127" s="324">
        <f t="shared" si="13"/>
        <v>0</v>
      </c>
      <c r="E127" s="325">
        <f t="shared" si="14"/>
        <v>0</v>
      </c>
      <c r="F127" s="326"/>
      <c r="G127" s="117"/>
      <c r="H127" s="58"/>
      <c r="I127" s="59"/>
      <c r="J127" s="58"/>
      <c r="K127" s="59"/>
      <c r="L127" s="296"/>
      <c r="M127" s="59"/>
      <c r="N127" s="58"/>
      <c r="O127" s="59"/>
      <c r="P127" s="58"/>
      <c r="Q127" s="59"/>
      <c r="R127" s="58"/>
      <c r="S127" s="59"/>
      <c r="T127" s="58"/>
      <c r="U127" s="59"/>
      <c r="V127" s="115"/>
      <c r="W127" s="59"/>
      <c r="X127" s="115"/>
      <c r="Y127" s="59"/>
      <c r="Z127" s="327"/>
      <c r="AA127" s="205"/>
    </row>
    <row r="128" spans="1:27" ht="16.149999999999999" customHeight="1" x14ac:dyDescent="0.25">
      <c r="A128" s="1254" t="s">
        <v>138</v>
      </c>
      <c r="B128" s="94" t="s">
        <v>130</v>
      </c>
      <c r="C128" s="253">
        <f t="shared" si="12"/>
        <v>0</v>
      </c>
      <c r="D128" s="312">
        <f t="shared" si="13"/>
        <v>0</v>
      </c>
      <c r="E128" s="313">
        <f t="shared" si="14"/>
        <v>0</v>
      </c>
      <c r="F128" s="314"/>
      <c r="G128" s="123"/>
      <c r="H128" s="119"/>
      <c r="I128" s="120"/>
      <c r="J128" s="119"/>
      <c r="K128" s="120"/>
      <c r="L128" s="292"/>
      <c r="M128" s="120"/>
      <c r="N128" s="119"/>
      <c r="O128" s="120"/>
      <c r="P128" s="119"/>
      <c r="Q128" s="120"/>
      <c r="R128" s="119"/>
      <c r="S128" s="120"/>
      <c r="T128" s="119"/>
      <c r="U128" s="120"/>
      <c r="V128" s="121"/>
      <c r="W128" s="120"/>
      <c r="X128" s="121"/>
      <c r="Y128" s="120"/>
      <c r="Z128" s="315"/>
      <c r="AA128" s="316"/>
    </row>
    <row r="129" spans="1:27" ht="16.149999999999999" customHeight="1" x14ac:dyDescent="0.25">
      <c r="A129" s="1255"/>
      <c r="B129" s="1049" t="s">
        <v>131</v>
      </c>
      <c r="C129" s="256">
        <f t="shared" si="12"/>
        <v>0</v>
      </c>
      <c r="D129" s="317">
        <f t="shared" si="13"/>
        <v>0</v>
      </c>
      <c r="E129" s="318">
        <f t="shared" si="14"/>
        <v>0</v>
      </c>
      <c r="F129" s="187"/>
      <c r="G129" s="108"/>
      <c r="H129" s="104"/>
      <c r="I129" s="105"/>
      <c r="J129" s="104"/>
      <c r="K129" s="105"/>
      <c r="L129" s="283"/>
      <c r="M129" s="105"/>
      <c r="N129" s="104"/>
      <c r="O129" s="105"/>
      <c r="P129" s="104"/>
      <c r="Q129" s="105"/>
      <c r="R129" s="104"/>
      <c r="S129" s="105"/>
      <c r="T129" s="104"/>
      <c r="U129" s="105"/>
      <c r="V129" s="106"/>
      <c r="W129" s="105"/>
      <c r="X129" s="106"/>
      <c r="Y129" s="105"/>
      <c r="Z129" s="319"/>
      <c r="AA129" s="320"/>
    </row>
    <row r="130" spans="1:27" ht="16.149999999999999" customHeight="1" x14ac:dyDescent="0.25">
      <c r="A130" s="1255"/>
      <c r="B130" s="1050" t="s">
        <v>132</v>
      </c>
      <c r="C130" s="256">
        <f t="shared" si="12"/>
        <v>0</v>
      </c>
      <c r="D130" s="317">
        <f t="shared" si="13"/>
        <v>0</v>
      </c>
      <c r="E130" s="318">
        <f t="shared" si="14"/>
        <v>0</v>
      </c>
      <c r="F130" s="187"/>
      <c r="G130" s="108"/>
      <c r="H130" s="104"/>
      <c r="I130" s="105"/>
      <c r="J130" s="104"/>
      <c r="K130" s="105"/>
      <c r="L130" s="283"/>
      <c r="M130" s="105"/>
      <c r="N130" s="104"/>
      <c r="O130" s="105"/>
      <c r="P130" s="104"/>
      <c r="Q130" s="105"/>
      <c r="R130" s="104"/>
      <c r="S130" s="105"/>
      <c r="T130" s="104"/>
      <c r="U130" s="105"/>
      <c r="V130" s="106"/>
      <c r="W130" s="105"/>
      <c r="X130" s="106"/>
      <c r="Y130" s="105"/>
      <c r="Z130" s="319"/>
      <c r="AA130" s="320"/>
    </row>
    <row r="131" spans="1:27" ht="16.149999999999999" customHeight="1" x14ac:dyDescent="0.25">
      <c r="A131" s="1256"/>
      <c r="B131" s="1050" t="s">
        <v>133</v>
      </c>
      <c r="C131" s="321">
        <f t="shared" si="12"/>
        <v>0</v>
      </c>
      <c r="D131" s="322">
        <f t="shared" si="13"/>
        <v>0</v>
      </c>
      <c r="E131" s="323">
        <f t="shared" si="14"/>
        <v>0</v>
      </c>
      <c r="F131" s="187"/>
      <c r="G131" s="108"/>
      <c r="H131" s="104"/>
      <c r="I131" s="105"/>
      <c r="J131" s="104"/>
      <c r="K131" s="105"/>
      <c r="L131" s="283"/>
      <c r="M131" s="105"/>
      <c r="N131" s="104"/>
      <c r="O131" s="105"/>
      <c r="P131" s="104"/>
      <c r="Q131" s="105"/>
      <c r="R131" s="104"/>
      <c r="S131" s="105"/>
      <c r="T131" s="104"/>
      <c r="U131" s="105"/>
      <c r="V131" s="106"/>
      <c r="W131" s="105"/>
      <c r="X131" s="106"/>
      <c r="Y131" s="105"/>
      <c r="Z131" s="319"/>
      <c r="AA131" s="320"/>
    </row>
    <row r="132" spans="1:27" ht="16.149999999999999" customHeight="1" x14ac:dyDescent="0.25">
      <c r="A132" s="1257"/>
      <c r="B132" s="113" t="s">
        <v>134</v>
      </c>
      <c r="C132" s="261">
        <f t="shared" si="12"/>
        <v>0</v>
      </c>
      <c r="D132" s="324">
        <f t="shared" si="13"/>
        <v>0</v>
      </c>
      <c r="E132" s="325">
        <f t="shared" si="14"/>
        <v>0</v>
      </c>
      <c r="F132" s="326"/>
      <c r="G132" s="117"/>
      <c r="H132" s="58"/>
      <c r="I132" s="59"/>
      <c r="J132" s="58"/>
      <c r="K132" s="59"/>
      <c r="L132" s="296"/>
      <c r="M132" s="59"/>
      <c r="N132" s="58"/>
      <c r="O132" s="59"/>
      <c r="P132" s="58"/>
      <c r="Q132" s="59"/>
      <c r="R132" s="58"/>
      <c r="S132" s="59"/>
      <c r="T132" s="58"/>
      <c r="U132" s="59"/>
      <c r="V132" s="115"/>
      <c r="W132" s="59"/>
      <c r="X132" s="115"/>
      <c r="Y132" s="59"/>
      <c r="Z132" s="327"/>
      <c r="AA132" s="205"/>
    </row>
    <row r="133" spans="1:27" ht="16.149999999999999" customHeight="1" x14ac:dyDescent="0.25">
      <c r="A133" s="1640" t="s">
        <v>139</v>
      </c>
      <c r="B133" s="94" t="s">
        <v>130</v>
      </c>
      <c r="C133" s="253">
        <f t="shared" si="12"/>
        <v>0</v>
      </c>
      <c r="D133" s="312">
        <f t="shared" si="13"/>
        <v>0</v>
      </c>
      <c r="E133" s="313">
        <f t="shared" si="14"/>
        <v>0</v>
      </c>
      <c r="F133" s="314"/>
      <c r="G133" s="123"/>
      <c r="H133" s="119"/>
      <c r="I133" s="120"/>
      <c r="J133" s="119"/>
      <c r="K133" s="120"/>
      <c r="L133" s="292"/>
      <c r="M133" s="120"/>
      <c r="N133" s="119"/>
      <c r="O133" s="120"/>
      <c r="P133" s="119"/>
      <c r="Q133" s="120"/>
      <c r="R133" s="119"/>
      <c r="S133" s="120"/>
      <c r="T133" s="119"/>
      <c r="U133" s="120"/>
      <c r="V133" s="121"/>
      <c r="W133" s="120"/>
      <c r="X133" s="121"/>
      <c r="Y133" s="120"/>
      <c r="Z133" s="315"/>
      <c r="AA133" s="316"/>
    </row>
    <row r="134" spans="1:27" ht="16.149999999999999" customHeight="1" x14ac:dyDescent="0.25">
      <c r="A134" s="1198"/>
      <c r="B134" s="1049" t="s">
        <v>131</v>
      </c>
      <c r="C134" s="256">
        <f t="shared" si="12"/>
        <v>0</v>
      </c>
      <c r="D134" s="317">
        <f t="shared" si="13"/>
        <v>0</v>
      </c>
      <c r="E134" s="318">
        <f t="shared" si="14"/>
        <v>0</v>
      </c>
      <c r="F134" s="187"/>
      <c r="G134" s="108"/>
      <c r="H134" s="104"/>
      <c r="I134" s="105"/>
      <c r="J134" s="104"/>
      <c r="K134" s="105"/>
      <c r="L134" s="283"/>
      <c r="M134" s="105"/>
      <c r="N134" s="104"/>
      <c r="O134" s="105"/>
      <c r="P134" s="104"/>
      <c r="Q134" s="105"/>
      <c r="R134" s="104"/>
      <c r="S134" s="105"/>
      <c r="T134" s="104"/>
      <c r="U134" s="105"/>
      <c r="V134" s="106"/>
      <c r="W134" s="105"/>
      <c r="X134" s="106"/>
      <c r="Y134" s="105"/>
      <c r="Z134" s="319"/>
      <c r="AA134" s="320"/>
    </row>
    <row r="135" spans="1:27" ht="16.149999999999999" customHeight="1" x14ac:dyDescent="0.25">
      <c r="A135" s="1198"/>
      <c r="B135" s="1050" t="s">
        <v>132</v>
      </c>
      <c r="C135" s="256">
        <f t="shared" si="12"/>
        <v>0</v>
      </c>
      <c r="D135" s="317">
        <f t="shared" si="13"/>
        <v>0</v>
      </c>
      <c r="E135" s="318">
        <f t="shared" si="14"/>
        <v>0</v>
      </c>
      <c r="F135" s="187"/>
      <c r="G135" s="108"/>
      <c r="H135" s="104"/>
      <c r="I135" s="105"/>
      <c r="J135" s="104"/>
      <c r="K135" s="105"/>
      <c r="L135" s="283"/>
      <c r="M135" s="105"/>
      <c r="N135" s="104"/>
      <c r="O135" s="105"/>
      <c r="P135" s="104"/>
      <c r="Q135" s="105"/>
      <c r="R135" s="104"/>
      <c r="S135" s="105"/>
      <c r="T135" s="104"/>
      <c r="U135" s="105"/>
      <c r="V135" s="106"/>
      <c r="W135" s="105"/>
      <c r="X135" s="106"/>
      <c r="Y135" s="105"/>
      <c r="Z135" s="319"/>
      <c r="AA135" s="320"/>
    </row>
    <row r="136" spans="1:27" ht="16.149999999999999" customHeight="1" x14ac:dyDescent="0.25">
      <c r="A136" s="1198"/>
      <c r="B136" s="1050" t="s">
        <v>133</v>
      </c>
      <c r="C136" s="321">
        <f t="shared" si="12"/>
        <v>0</v>
      </c>
      <c r="D136" s="322">
        <f t="shared" si="13"/>
        <v>0</v>
      </c>
      <c r="E136" s="323">
        <f t="shared" si="14"/>
        <v>0</v>
      </c>
      <c r="F136" s="187"/>
      <c r="G136" s="108"/>
      <c r="H136" s="104"/>
      <c r="I136" s="105"/>
      <c r="J136" s="104"/>
      <c r="K136" s="105"/>
      <c r="L136" s="283"/>
      <c r="M136" s="105"/>
      <c r="N136" s="104"/>
      <c r="O136" s="105"/>
      <c r="P136" s="104"/>
      <c r="Q136" s="105"/>
      <c r="R136" s="104"/>
      <c r="S136" s="105"/>
      <c r="T136" s="104"/>
      <c r="U136" s="105"/>
      <c r="V136" s="106"/>
      <c r="W136" s="105"/>
      <c r="X136" s="106"/>
      <c r="Y136" s="105"/>
      <c r="Z136" s="319"/>
      <c r="AA136" s="320"/>
    </row>
    <row r="137" spans="1:27" ht="16.149999999999999" customHeight="1" x14ac:dyDescent="0.25">
      <c r="A137" s="1198"/>
      <c r="B137" s="130" t="s">
        <v>134</v>
      </c>
      <c r="C137" s="258">
        <f t="shared" si="12"/>
        <v>0</v>
      </c>
      <c r="D137" s="328">
        <f t="shared" si="13"/>
        <v>0</v>
      </c>
      <c r="E137" s="329">
        <f t="shared" si="14"/>
        <v>0</v>
      </c>
      <c r="F137" s="330"/>
      <c r="G137" s="138"/>
      <c r="H137" s="134"/>
      <c r="I137" s="135"/>
      <c r="J137" s="134"/>
      <c r="K137" s="135"/>
      <c r="L137" s="295"/>
      <c r="M137" s="135"/>
      <c r="N137" s="134"/>
      <c r="O137" s="135"/>
      <c r="P137" s="134"/>
      <c r="Q137" s="135"/>
      <c r="R137" s="134"/>
      <c r="S137" s="135"/>
      <c r="T137" s="134"/>
      <c r="U137" s="135"/>
      <c r="V137" s="136"/>
      <c r="W137" s="135"/>
      <c r="X137" s="136"/>
      <c r="Y137" s="135"/>
      <c r="Z137" s="331"/>
      <c r="AA137" s="332"/>
    </row>
    <row r="138" spans="1:27" ht="16.149999999999999" customHeight="1" thickBot="1" x14ac:dyDescent="0.3">
      <c r="A138" s="1650" t="s">
        <v>140</v>
      </c>
      <c r="B138" s="1651"/>
      <c r="C138" s="333">
        <f t="shared" ref="C138:AA138" si="15">SUM(C108:C137)</f>
        <v>0</v>
      </c>
      <c r="D138" s="334">
        <f t="shared" si="15"/>
        <v>0</v>
      </c>
      <c r="E138" s="335">
        <f t="shared" si="15"/>
        <v>0</v>
      </c>
      <c r="F138" s="336">
        <f t="shared" si="15"/>
        <v>0</v>
      </c>
      <c r="G138" s="1019">
        <f t="shared" si="15"/>
        <v>0</v>
      </c>
      <c r="H138" s="336">
        <f t="shared" si="15"/>
        <v>0</v>
      </c>
      <c r="I138" s="1019">
        <f t="shared" si="15"/>
        <v>0</v>
      </c>
      <c r="J138" s="336">
        <f t="shared" si="15"/>
        <v>0</v>
      </c>
      <c r="K138" s="1019">
        <f t="shared" si="15"/>
        <v>0</v>
      </c>
      <c r="L138" s="336">
        <f t="shared" si="15"/>
        <v>0</v>
      </c>
      <c r="M138" s="1019">
        <f t="shared" si="15"/>
        <v>0</v>
      </c>
      <c r="N138" s="336">
        <f t="shared" si="15"/>
        <v>0</v>
      </c>
      <c r="O138" s="1019">
        <f t="shared" si="15"/>
        <v>0</v>
      </c>
      <c r="P138" s="336">
        <f t="shared" si="15"/>
        <v>0</v>
      </c>
      <c r="Q138" s="1019">
        <f t="shared" si="15"/>
        <v>0</v>
      </c>
      <c r="R138" s="336">
        <f t="shared" si="15"/>
        <v>0</v>
      </c>
      <c r="S138" s="1019">
        <f t="shared" si="15"/>
        <v>0</v>
      </c>
      <c r="T138" s="336">
        <f t="shared" si="15"/>
        <v>0</v>
      </c>
      <c r="U138" s="1019">
        <f t="shared" si="15"/>
        <v>0</v>
      </c>
      <c r="V138" s="336">
        <f t="shared" si="15"/>
        <v>0</v>
      </c>
      <c r="W138" s="1019">
        <f t="shared" si="15"/>
        <v>0</v>
      </c>
      <c r="X138" s="336">
        <f t="shared" si="15"/>
        <v>0</v>
      </c>
      <c r="Y138" s="1019">
        <f t="shared" si="15"/>
        <v>0</v>
      </c>
      <c r="Z138" s="338">
        <f t="shared" si="15"/>
        <v>0</v>
      </c>
      <c r="AA138" s="1020">
        <f t="shared" si="15"/>
        <v>0</v>
      </c>
    </row>
    <row r="139" spans="1:27" ht="16.149999999999999" customHeight="1" thickTop="1" x14ac:dyDescent="0.25">
      <c r="A139" s="1200" t="s">
        <v>141</v>
      </c>
      <c r="B139" s="139" t="s">
        <v>130</v>
      </c>
      <c r="C139" s="340">
        <f t="shared" ref="C139:C148" si="16">SUM(D139+E139)</f>
        <v>0</v>
      </c>
      <c r="D139" s="341">
        <f t="shared" ref="D139:E148" si="17">SUM(F139+H139+J139+L139+N139+P139+R139+T139+V139+X139+Z139)</f>
        <v>0</v>
      </c>
      <c r="E139" s="342">
        <f t="shared" si="17"/>
        <v>0</v>
      </c>
      <c r="F139" s="343"/>
      <c r="G139" s="147"/>
      <c r="H139" s="143"/>
      <c r="I139" s="144"/>
      <c r="J139" s="143"/>
      <c r="K139" s="144"/>
      <c r="L139" s="344"/>
      <c r="M139" s="144"/>
      <c r="N139" s="143"/>
      <c r="O139" s="144"/>
      <c r="P139" s="143"/>
      <c r="Q139" s="144"/>
      <c r="R139" s="143"/>
      <c r="S139" s="144"/>
      <c r="T139" s="143"/>
      <c r="U139" s="144"/>
      <c r="V139" s="145"/>
      <c r="W139" s="144"/>
      <c r="X139" s="145"/>
      <c r="Y139" s="144"/>
      <c r="Z139" s="345"/>
      <c r="AA139" s="346"/>
    </row>
    <row r="140" spans="1:27" ht="16.149999999999999" customHeight="1" x14ac:dyDescent="0.25">
      <c r="A140" s="1201"/>
      <c r="B140" s="1049" t="s">
        <v>131</v>
      </c>
      <c r="C140" s="256">
        <f t="shared" si="16"/>
        <v>0</v>
      </c>
      <c r="D140" s="317">
        <f t="shared" si="17"/>
        <v>0</v>
      </c>
      <c r="E140" s="318">
        <f t="shared" si="17"/>
        <v>0</v>
      </c>
      <c r="F140" s="52"/>
      <c r="G140" s="100"/>
      <c r="H140" s="50"/>
      <c r="I140" s="51"/>
      <c r="J140" s="50"/>
      <c r="K140" s="51"/>
      <c r="L140" s="347"/>
      <c r="M140" s="51"/>
      <c r="N140" s="50"/>
      <c r="O140" s="51"/>
      <c r="P140" s="50"/>
      <c r="Q140" s="51"/>
      <c r="R140" s="50"/>
      <c r="S140" s="51"/>
      <c r="T140" s="50"/>
      <c r="U140" s="51"/>
      <c r="V140" s="98"/>
      <c r="W140" s="51"/>
      <c r="X140" s="98"/>
      <c r="Y140" s="51"/>
      <c r="Z140" s="348"/>
      <c r="AA140" s="349"/>
    </row>
    <row r="141" spans="1:27" ht="16.149999999999999" customHeight="1" x14ac:dyDescent="0.25">
      <c r="A141" s="1201"/>
      <c r="B141" s="1050" t="s">
        <v>132</v>
      </c>
      <c r="C141" s="256">
        <f t="shared" si="16"/>
        <v>0</v>
      </c>
      <c r="D141" s="317">
        <f t="shared" si="17"/>
        <v>0</v>
      </c>
      <c r="E141" s="318">
        <f t="shared" si="17"/>
        <v>0</v>
      </c>
      <c r="F141" s="52"/>
      <c r="G141" s="100"/>
      <c r="H141" s="50"/>
      <c r="I141" s="51"/>
      <c r="J141" s="50"/>
      <c r="K141" s="51"/>
      <c r="L141" s="347"/>
      <c r="M141" s="51"/>
      <c r="N141" s="50"/>
      <c r="O141" s="51"/>
      <c r="P141" s="50"/>
      <c r="Q141" s="51"/>
      <c r="R141" s="50"/>
      <c r="S141" s="51"/>
      <c r="T141" s="50"/>
      <c r="U141" s="51"/>
      <c r="V141" s="98"/>
      <c r="W141" s="51"/>
      <c r="X141" s="98"/>
      <c r="Y141" s="51"/>
      <c r="Z141" s="348"/>
      <c r="AA141" s="349"/>
    </row>
    <row r="142" spans="1:27" ht="16.149999999999999" customHeight="1" x14ac:dyDescent="0.25">
      <c r="A142" s="1201"/>
      <c r="B142" s="1050" t="s">
        <v>133</v>
      </c>
      <c r="C142" s="256">
        <f t="shared" si="16"/>
        <v>0</v>
      </c>
      <c r="D142" s="317">
        <f t="shared" si="17"/>
        <v>0</v>
      </c>
      <c r="E142" s="318">
        <f t="shared" si="17"/>
        <v>0</v>
      </c>
      <c r="F142" s="52"/>
      <c r="G142" s="100"/>
      <c r="H142" s="50"/>
      <c r="I142" s="51"/>
      <c r="J142" s="50"/>
      <c r="K142" s="51"/>
      <c r="L142" s="347"/>
      <c r="M142" s="51"/>
      <c r="N142" s="50"/>
      <c r="O142" s="51"/>
      <c r="P142" s="50"/>
      <c r="Q142" s="51"/>
      <c r="R142" s="50"/>
      <c r="S142" s="51"/>
      <c r="T142" s="50"/>
      <c r="U142" s="51"/>
      <c r="V142" s="98"/>
      <c r="W142" s="51"/>
      <c r="X142" s="98"/>
      <c r="Y142" s="51"/>
      <c r="Z142" s="348"/>
      <c r="AA142" s="349"/>
    </row>
    <row r="143" spans="1:27" ht="16.149999999999999" customHeight="1" x14ac:dyDescent="0.25">
      <c r="A143" s="1201"/>
      <c r="B143" s="130" t="s">
        <v>134</v>
      </c>
      <c r="C143" s="350">
        <f t="shared" si="16"/>
        <v>0</v>
      </c>
      <c r="D143" s="351">
        <f t="shared" si="17"/>
        <v>0</v>
      </c>
      <c r="E143" s="352">
        <f t="shared" si="17"/>
        <v>0</v>
      </c>
      <c r="F143" s="353"/>
      <c r="G143" s="290"/>
      <c r="H143" s="288"/>
      <c r="I143" s="354"/>
      <c r="J143" s="288"/>
      <c r="K143" s="354"/>
      <c r="L143" s="289"/>
      <c r="M143" s="354"/>
      <c r="N143" s="288"/>
      <c r="O143" s="354"/>
      <c r="P143" s="288"/>
      <c r="Q143" s="354"/>
      <c r="R143" s="288"/>
      <c r="S143" s="354"/>
      <c r="T143" s="288"/>
      <c r="U143" s="354"/>
      <c r="V143" s="355"/>
      <c r="W143" s="354"/>
      <c r="X143" s="355"/>
      <c r="Y143" s="354"/>
      <c r="Z143" s="356"/>
      <c r="AA143" s="357"/>
    </row>
    <row r="144" spans="1:27" ht="16.149999999999999" customHeight="1" x14ac:dyDescent="0.25">
      <c r="A144" s="1644" t="s">
        <v>142</v>
      </c>
      <c r="B144" s="94" t="s">
        <v>130</v>
      </c>
      <c r="C144" s="253">
        <f t="shared" si="16"/>
        <v>0</v>
      </c>
      <c r="D144" s="312">
        <f t="shared" si="17"/>
        <v>0</v>
      </c>
      <c r="E144" s="313">
        <f t="shared" si="17"/>
        <v>0</v>
      </c>
      <c r="F144" s="314"/>
      <c r="G144" s="123"/>
      <c r="H144" s="119"/>
      <c r="I144" s="120"/>
      <c r="J144" s="119"/>
      <c r="K144" s="120"/>
      <c r="L144" s="292"/>
      <c r="M144" s="120"/>
      <c r="N144" s="119"/>
      <c r="O144" s="120"/>
      <c r="P144" s="119"/>
      <c r="Q144" s="120"/>
      <c r="R144" s="119"/>
      <c r="S144" s="120"/>
      <c r="T144" s="119"/>
      <c r="U144" s="120"/>
      <c r="V144" s="121"/>
      <c r="W144" s="120"/>
      <c r="X144" s="121"/>
      <c r="Y144" s="120"/>
      <c r="Z144" s="315"/>
      <c r="AA144" s="316"/>
    </row>
    <row r="145" spans="1:130" ht="16.149999999999999" customHeight="1" x14ac:dyDescent="0.25">
      <c r="A145" s="1201"/>
      <c r="B145" s="1049" t="s">
        <v>131</v>
      </c>
      <c r="C145" s="256">
        <f t="shared" si="16"/>
        <v>0</v>
      </c>
      <c r="D145" s="317">
        <f t="shared" si="17"/>
        <v>0</v>
      </c>
      <c r="E145" s="318">
        <f t="shared" si="17"/>
        <v>0</v>
      </c>
      <c r="F145" s="52"/>
      <c r="G145" s="100"/>
      <c r="H145" s="50"/>
      <c r="I145" s="51"/>
      <c r="J145" s="50"/>
      <c r="K145" s="51"/>
      <c r="L145" s="347"/>
      <c r="M145" s="51"/>
      <c r="N145" s="50"/>
      <c r="O145" s="51"/>
      <c r="P145" s="50"/>
      <c r="Q145" s="51"/>
      <c r="R145" s="50"/>
      <c r="S145" s="51"/>
      <c r="T145" s="50"/>
      <c r="U145" s="51"/>
      <c r="V145" s="98"/>
      <c r="W145" s="51"/>
      <c r="X145" s="98"/>
      <c r="Y145" s="51"/>
      <c r="Z145" s="348"/>
      <c r="AA145" s="349"/>
    </row>
    <row r="146" spans="1:130" ht="16.149999999999999" customHeight="1" x14ac:dyDescent="0.25">
      <c r="A146" s="1201"/>
      <c r="B146" s="1050" t="s">
        <v>132</v>
      </c>
      <c r="C146" s="256">
        <f t="shared" si="16"/>
        <v>0</v>
      </c>
      <c r="D146" s="317">
        <f t="shared" si="17"/>
        <v>0</v>
      </c>
      <c r="E146" s="318">
        <f t="shared" si="17"/>
        <v>0</v>
      </c>
      <c r="F146" s="52"/>
      <c r="G146" s="100"/>
      <c r="H146" s="50"/>
      <c r="I146" s="51"/>
      <c r="J146" s="50"/>
      <c r="K146" s="51"/>
      <c r="L146" s="347"/>
      <c r="M146" s="51"/>
      <c r="N146" s="50"/>
      <c r="O146" s="51"/>
      <c r="P146" s="50"/>
      <c r="Q146" s="51"/>
      <c r="R146" s="50"/>
      <c r="S146" s="51"/>
      <c r="T146" s="50"/>
      <c r="U146" s="51"/>
      <c r="V146" s="98"/>
      <c r="W146" s="51"/>
      <c r="X146" s="98"/>
      <c r="Y146" s="51"/>
      <c r="Z146" s="348"/>
      <c r="AA146" s="349"/>
    </row>
    <row r="147" spans="1:130" ht="16.149999999999999" customHeight="1" x14ac:dyDescent="0.25">
      <c r="A147" s="1201"/>
      <c r="B147" s="1050" t="s">
        <v>133</v>
      </c>
      <c r="C147" s="256">
        <f t="shared" si="16"/>
        <v>0</v>
      </c>
      <c r="D147" s="317">
        <f t="shared" si="17"/>
        <v>0</v>
      </c>
      <c r="E147" s="318">
        <f t="shared" si="17"/>
        <v>0</v>
      </c>
      <c r="F147" s="52"/>
      <c r="G147" s="100"/>
      <c r="H147" s="50"/>
      <c r="I147" s="51"/>
      <c r="J147" s="50"/>
      <c r="K147" s="51"/>
      <c r="L147" s="347"/>
      <c r="M147" s="51"/>
      <c r="N147" s="50"/>
      <c r="O147" s="51"/>
      <c r="P147" s="50"/>
      <c r="Q147" s="51"/>
      <c r="R147" s="50"/>
      <c r="S147" s="51"/>
      <c r="T147" s="50"/>
      <c r="U147" s="51"/>
      <c r="V147" s="98"/>
      <c r="W147" s="51"/>
      <c r="X147" s="98"/>
      <c r="Y147" s="51"/>
      <c r="Z147" s="348"/>
      <c r="AA147" s="349"/>
    </row>
    <row r="148" spans="1:130" ht="16.149999999999999" customHeight="1" x14ac:dyDescent="0.25">
      <c r="A148" s="1190"/>
      <c r="B148" s="113" t="s">
        <v>134</v>
      </c>
      <c r="C148" s="358">
        <f t="shared" si="16"/>
        <v>0</v>
      </c>
      <c r="D148" s="359">
        <f t="shared" si="17"/>
        <v>0</v>
      </c>
      <c r="E148" s="360">
        <f t="shared" si="17"/>
        <v>0</v>
      </c>
      <c r="F148" s="361"/>
      <c r="G148" s="362"/>
      <c r="H148" s="206"/>
      <c r="I148" s="209"/>
      <c r="J148" s="206"/>
      <c r="K148" s="209"/>
      <c r="L148" s="207"/>
      <c r="M148" s="209"/>
      <c r="N148" s="206"/>
      <c r="O148" s="209"/>
      <c r="P148" s="206"/>
      <c r="Q148" s="209"/>
      <c r="R148" s="206"/>
      <c r="S148" s="209"/>
      <c r="T148" s="206"/>
      <c r="U148" s="209"/>
      <c r="V148" s="208"/>
      <c r="W148" s="209"/>
      <c r="X148" s="208"/>
      <c r="Y148" s="209"/>
      <c r="Z148" s="363"/>
      <c r="AA148" s="364"/>
    </row>
    <row r="149" spans="1:130" ht="16.149999999999999" customHeight="1" x14ac:dyDescent="0.25">
      <c r="A149" s="1650" t="s">
        <v>140</v>
      </c>
      <c r="B149" s="1651"/>
      <c r="C149" s="333">
        <f t="shared" ref="C149:AA149" si="18">SUM(C139:C148)</f>
        <v>0</v>
      </c>
      <c r="D149" s="334">
        <f t="shared" si="18"/>
        <v>0</v>
      </c>
      <c r="E149" s="335">
        <f t="shared" si="18"/>
        <v>0</v>
      </c>
      <c r="F149" s="333">
        <f t="shared" si="18"/>
        <v>0</v>
      </c>
      <c r="G149" s="1019">
        <f t="shared" si="18"/>
        <v>0</v>
      </c>
      <c r="H149" s="333">
        <f t="shared" si="18"/>
        <v>0</v>
      </c>
      <c r="I149" s="1019">
        <f t="shared" si="18"/>
        <v>0</v>
      </c>
      <c r="J149" s="333">
        <f t="shared" si="18"/>
        <v>0</v>
      </c>
      <c r="K149" s="1019">
        <f t="shared" si="18"/>
        <v>0</v>
      </c>
      <c r="L149" s="333">
        <f t="shared" si="18"/>
        <v>0</v>
      </c>
      <c r="M149" s="1019">
        <f t="shared" si="18"/>
        <v>0</v>
      </c>
      <c r="N149" s="333">
        <f t="shared" si="18"/>
        <v>0</v>
      </c>
      <c r="O149" s="1019">
        <f t="shared" si="18"/>
        <v>0</v>
      </c>
      <c r="P149" s="333">
        <f t="shared" si="18"/>
        <v>0</v>
      </c>
      <c r="Q149" s="1019">
        <f t="shared" si="18"/>
        <v>0</v>
      </c>
      <c r="R149" s="333">
        <f t="shared" si="18"/>
        <v>0</v>
      </c>
      <c r="S149" s="1019">
        <f t="shared" si="18"/>
        <v>0</v>
      </c>
      <c r="T149" s="333">
        <f t="shared" si="18"/>
        <v>0</v>
      </c>
      <c r="U149" s="1019">
        <f t="shared" si="18"/>
        <v>0</v>
      </c>
      <c r="V149" s="333">
        <f t="shared" si="18"/>
        <v>0</v>
      </c>
      <c r="W149" s="1019">
        <f t="shared" si="18"/>
        <v>0</v>
      </c>
      <c r="X149" s="333">
        <f t="shared" si="18"/>
        <v>0</v>
      </c>
      <c r="Y149" s="1019">
        <f t="shared" si="18"/>
        <v>0</v>
      </c>
      <c r="Z149" s="365">
        <f t="shared" si="18"/>
        <v>0</v>
      </c>
      <c r="AA149" s="1020">
        <f t="shared" si="18"/>
        <v>0</v>
      </c>
    </row>
    <row r="150" spans="1:130" ht="31.15" customHeight="1" x14ac:dyDescent="0.25">
      <c r="A150" s="366" t="s">
        <v>143</v>
      </c>
      <c r="B150" s="367"/>
      <c r="C150" s="367"/>
      <c r="D150" s="367"/>
      <c r="E150" s="368"/>
      <c r="F150" s="369"/>
      <c r="G150" s="369"/>
      <c r="H150" s="369"/>
      <c r="I150" s="369"/>
      <c r="J150" s="369"/>
      <c r="K150" s="369"/>
      <c r="L150" s="369"/>
      <c r="M150" s="369"/>
      <c r="N150" s="369"/>
      <c r="O150" s="369"/>
      <c r="P150" s="369"/>
      <c r="Q150" s="369"/>
      <c r="R150" s="369"/>
      <c r="S150" s="369"/>
      <c r="T150" s="369"/>
      <c r="U150" s="369"/>
      <c r="V150" s="369"/>
      <c r="W150" s="369"/>
      <c r="X150" s="369"/>
      <c r="Y150" s="369"/>
      <c r="Z150" s="370"/>
      <c r="AA150" s="370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</row>
    <row r="151" spans="1:130" ht="16.149999999999999" customHeight="1" x14ac:dyDescent="0.25">
      <c r="A151" s="1654" t="s">
        <v>21</v>
      </c>
      <c r="B151" s="1655"/>
      <c r="C151" s="1656" t="s">
        <v>59</v>
      </c>
      <c r="D151" s="1654"/>
      <c r="E151" s="1655"/>
      <c r="F151" s="1657" t="s">
        <v>28</v>
      </c>
      <c r="G151" s="1658"/>
      <c r="H151" s="1658"/>
      <c r="I151" s="1658"/>
      <c r="J151" s="1658"/>
      <c r="K151" s="1658"/>
      <c r="L151" s="1658"/>
      <c r="M151" s="1658"/>
      <c r="N151" s="1658"/>
      <c r="O151" s="1658"/>
      <c r="P151" s="1658"/>
      <c r="Q151" s="1658"/>
      <c r="R151" s="1658"/>
      <c r="S151" s="1658"/>
      <c r="T151" s="1658"/>
      <c r="U151" s="1658"/>
      <c r="V151" s="1658"/>
      <c r="W151" s="1658"/>
      <c r="X151" s="1658"/>
      <c r="Y151" s="1658"/>
      <c r="Z151" s="1658"/>
      <c r="AA151" s="1658"/>
      <c r="AB151" s="1658"/>
      <c r="AC151" s="1658"/>
      <c r="AD151" s="1658"/>
      <c r="AE151" s="1658"/>
      <c r="AF151" s="1658"/>
      <c r="AG151" s="1658"/>
      <c r="AH151" s="1658"/>
      <c r="AI151" s="1658"/>
      <c r="AJ151" s="1658"/>
      <c r="AK151" s="1658"/>
      <c r="AL151" s="1658"/>
      <c r="AM151" s="1659"/>
    </row>
    <row r="152" spans="1:130" ht="16.149999999999999" customHeight="1" x14ac:dyDescent="0.25">
      <c r="A152" s="1265"/>
      <c r="B152" s="1194"/>
      <c r="C152" s="1268"/>
      <c r="D152" s="1266"/>
      <c r="E152" s="1195"/>
      <c r="F152" s="1657" t="s">
        <v>144</v>
      </c>
      <c r="G152" s="1659"/>
      <c r="H152" s="1657" t="s">
        <v>145</v>
      </c>
      <c r="I152" s="1659"/>
      <c r="J152" s="1657" t="s">
        <v>122</v>
      </c>
      <c r="K152" s="1659"/>
      <c r="L152" s="1272" t="s">
        <v>123</v>
      </c>
      <c r="M152" s="1273"/>
      <c r="N152" s="1273" t="s">
        <v>124</v>
      </c>
      <c r="O152" s="1274"/>
      <c r="P152" s="1657" t="s">
        <v>146</v>
      </c>
      <c r="Q152" s="1659"/>
      <c r="R152" s="1658" t="s">
        <v>147</v>
      </c>
      <c r="S152" s="1659"/>
      <c r="T152" s="1658" t="s">
        <v>148</v>
      </c>
      <c r="U152" s="1659"/>
      <c r="V152" s="1657" t="s">
        <v>149</v>
      </c>
      <c r="W152" s="1659"/>
      <c r="X152" s="1658" t="s">
        <v>150</v>
      </c>
      <c r="Y152" s="1659"/>
      <c r="Z152" s="1660" t="s">
        <v>151</v>
      </c>
      <c r="AA152" s="1661"/>
      <c r="AB152" s="1660" t="s">
        <v>152</v>
      </c>
      <c r="AC152" s="1661"/>
      <c r="AD152" s="1660" t="s">
        <v>153</v>
      </c>
      <c r="AE152" s="1661"/>
      <c r="AF152" s="1660" t="s">
        <v>126</v>
      </c>
      <c r="AG152" s="1661"/>
      <c r="AH152" s="1660" t="s">
        <v>154</v>
      </c>
      <c r="AI152" s="1661"/>
      <c r="AJ152" s="1660" t="s">
        <v>155</v>
      </c>
      <c r="AK152" s="1661"/>
      <c r="AL152" s="1662" t="s">
        <v>128</v>
      </c>
      <c r="AM152" s="1661"/>
    </row>
    <row r="153" spans="1:130" ht="16.149999999999999" customHeight="1" x14ac:dyDescent="0.25">
      <c r="A153" s="1266"/>
      <c r="B153" s="1195"/>
      <c r="C153" s="1021" t="s">
        <v>17</v>
      </c>
      <c r="D153" s="1022" t="s">
        <v>18</v>
      </c>
      <c r="E153" s="1056" t="s">
        <v>19</v>
      </c>
      <c r="F153" s="1023" t="s">
        <v>18</v>
      </c>
      <c r="G153" s="1056" t="s">
        <v>19</v>
      </c>
      <c r="H153" s="1023" t="s">
        <v>18</v>
      </c>
      <c r="I153" s="1056" t="s">
        <v>19</v>
      </c>
      <c r="J153" s="1023" t="s">
        <v>18</v>
      </c>
      <c r="K153" s="1056" t="s">
        <v>19</v>
      </c>
      <c r="L153" s="1053" t="s">
        <v>18</v>
      </c>
      <c r="M153" s="376" t="s">
        <v>19</v>
      </c>
      <c r="N153" s="1054" t="s">
        <v>18</v>
      </c>
      <c r="O153" s="1055" t="s">
        <v>19</v>
      </c>
      <c r="P153" s="1054" t="s">
        <v>18</v>
      </c>
      <c r="Q153" s="1055" t="s">
        <v>19</v>
      </c>
      <c r="R153" s="1024" t="s">
        <v>18</v>
      </c>
      <c r="S153" s="1045" t="s">
        <v>19</v>
      </c>
      <c r="T153" s="1024" t="s">
        <v>18</v>
      </c>
      <c r="U153" s="1045" t="s">
        <v>19</v>
      </c>
      <c r="V153" s="1053" t="s">
        <v>18</v>
      </c>
      <c r="W153" s="1045" t="s">
        <v>19</v>
      </c>
      <c r="X153" s="1024" t="s">
        <v>18</v>
      </c>
      <c r="Y153" s="1045" t="s">
        <v>19</v>
      </c>
      <c r="Z153" s="381" t="s">
        <v>18</v>
      </c>
      <c r="AA153" s="382" t="s">
        <v>19</v>
      </c>
      <c r="AB153" s="381" t="s">
        <v>18</v>
      </c>
      <c r="AC153" s="382" t="s">
        <v>19</v>
      </c>
      <c r="AD153" s="381" t="s">
        <v>18</v>
      </c>
      <c r="AE153" s="382" t="s">
        <v>19</v>
      </c>
      <c r="AF153" s="381" t="s">
        <v>18</v>
      </c>
      <c r="AG153" s="382" t="s">
        <v>19</v>
      </c>
      <c r="AH153" s="381" t="s">
        <v>18</v>
      </c>
      <c r="AI153" s="382" t="s">
        <v>19</v>
      </c>
      <c r="AJ153" s="381" t="s">
        <v>18</v>
      </c>
      <c r="AK153" s="382" t="s">
        <v>19</v>
      </c>
      <c r="AL153" s="1025" t="s">
        <v>18</v>
      </c>
      <c r="AM153" s="382" t="s">
        <v>19</v>
      </c>
    </row>
    <row r="154" spans="1:130" ht="16.149999999999999" customHeight="1" x14ac:dyDescent="0.25">
      <c r="A154" s="1663" t="s">
        <v>156</v>
      </c>
      <c r="B154" s="384" t="s">
        <v>157</v>
      </c>
      <c r="C154" s="253">
        <f t="shared" ref="C154:C159" si="19">SUM(D154+E154)</f>
        <v>0</v>
      </c>
      <c r="D154" s="312">
        <f>SUM(F154+H154+J154+L154+N154+P154+R154+T154+V154+X154+Z154+AB154+AD154+AF154+AH154+AJ154+AL154)</f>
        <v>0</v>
      </c>
      <c r="E154" s="155">
        <f>SUM(G154+I154+K154+M154+O154+Q154+S154+U154+W154+Y154+AA154+AC154+AE154+AG154+AI154+AK154+AM154)</f>
        <v>0</v>
      </c>
      <c r="F154" s="385"/>
      <c r="G154" s="386"/>
      <c r="H154" s="387"/>
      <c r="I154" s="386"/>
      <c r="J154" s="387"/>
      <c r="K154" s="386"/>
      <c r="L154" s="387"/>
      <c r="M154" s="388"/>
      <c r="N154" s="388"/>
      <c r="O154" s="386"/>
      <c r="P154" s="387"/>
      <c r="Q154" s="386"/>
      <c r="R154" s="385"/>
      <c r="S154" s="386"/>
      <c r="T154" s="385"/>
      <c r="U154" s="386"/>
      <c r="V154" s="387"/>
      <c r="W154" s="386"/>
      <c r="X154" s="385"/>
      <c r="Y154" s="386"/>
      <c r="Z154" s="389"/>
      <c r="AA154" s="390"/>
      <c r="AB154" s="389"/>
      <c r="AC154" s="390"/>
      <c r="AD154" s="389"/>
      <c r="AE154" s="390"/>
      <c r="AF154" s="389"/>
      <c r="AG154" s="390"/>
      <c r="AH154" s="389"/>
      <c r="AI154" s="390"/>
      <c r="AJ154" s="389"/>
      <c r="AK154" s="390"/>
      <c r="AL154" s="391"/>
      <c r="AM154" s="390"/>
    </row>
    <row r="155" spans="1:130" ht="16.149999999999999" customHeight="1" x14ac:dyDescent="0.25">
      <c r="A155" s="1279"/>
      <c r="B155" s="392" t="s">
        <v>158</v>
      </c>
      <c r="C155" s="256">
        <f t="shared" si="19"/>
        <v>0</v>
      </c>
      <c r="D155" s="317">
        <f t="shared" ref="D155:E159" si="20">SUM(F155+H155+J155+L155+N155+P155+R155+T155+V155+X155+Z155+AB155+AD155+AF155+AH155+AJ155+AL155)</f>
        <v>0</v>
      </c>
      <c r="E155" s="159">
        <f t="shared" si="20"/>
        <v>0</v>
      </c>
      <c r="F155" s="393"/>
      <c r="G155" s="394"/>
      <c r="H155" s="395"/>
      <c r="I155" s="394"/>
      <c r="J155" s="395"/>
      <c r="K155" s="394"/>
      <c r="L155" s="395"/>
      <c r="M155" s="396"/>
      <c r="N155" s="396"/>
      <c r="O155" s="394"/>
      <c r="P155" s="395"/>
      <c r="Q155" s="394"/>
      <c r="R155" s="393"/>
      <c r="S155" s="394"/>
      <c r="T155" s="393"/>
      <c r="U155" s="394"/>
      <c r="V155" s="395"/>
      <c r="W155" s="394"/>
      <c r="X155" s="393"/>
      <c r="Y155" s="394"/>
      <c r="Z155" s="397"/>
      <c r="AA155" s="398"/>
      <c r="AB155" s="397"/>
      <c r="AC155" s="398"/>
      <c r="AD155" s="397"/>
      <c r="AE155" s="398"/>
      <c r="AF155" s="397"/>
      <c r="AG155" s="398"/>
      <c r="AH155" s="397"/>
      <c r="AI155" s="398"/>
      <c r="AJ155" s="397"/>
      <c r="AK155" s="398"/>
      <c r="AL155" s="399"/>
      <c r="AM155" s="398"/>
    </row>
    <row r="156" spans="1:130" ht="16.149999999999999" customHeight="1" x14ac:dyDescent="0.25">
      <c r="A156" s="1280"/>
      <c r="B156" s="400" t="s">
        <v>159</v>
      </c>
      <c r="C156" s="358">
        <f t="shared" si="19"/>
        <v>0</v>
      </c>
      <c r="D156" s="359">
        <f t="shared" si="20"/>
        <v>0</v>
      </c>
      <c r="E156" s="401">
        <f t="shared" si="20"/>
        <v>0</v>
      </c>
      <c r="F156" s="402"/>
      <c r="G156" s="403"/>
      <c r="H156" s="404"/>
      <c r="I156" s="403"/>
      <c r="J156" s="404"/>
      <c r="K156" s="403"/>
      <c r="L156" s="404"/>
      <c r="M156" s="405"/>
      <c r="N156" s="405"/>
      <c r="O156" s="403"/>
      <c r="P156" s="404"/>
      <c r="Q156" s="403"/>
      <c r="R156" s="402"/>
      <c r="S156" s="403"/>
      <c r="T156" s="402"/>
      <c r="U156" s="403"/>
      <c r="V156" s="404"/>
      <c r="W156" s="403"/>
      <c r="X156" s="402"/>
      <c r="Y156" s="403"/>
      <c r="Z156" s="406"/>
      <c r="AA156" s="407"/>
      <c r="AB156" s="406"/>
      <c r="AC156" s="407"/>
      <c r="AD156" s="406"/>
      <c r="AE156" s="407"/>
      <c r="AF156" s="406"/>
      <c r="AG156" s="407"/>
      <c r="AH156" s="406"/>
      <c r="AI156" s="407"/>
      <c r="AJ156" s="406"/>
      <c r="AK156" s="407"/>
      <c r="AL156" s="408"/>
      <c r="AM156" s="407"/>
    </row>
    <row r="157" spans="1:130" ht="16.149999999999999" customHeight="1" x14ac:dyDescent="0.25">
      <c r="A157" s="1663" t="s">
        <v>160</v>
      </c>
      <c r="B157" s="384" t="s">
        <v>157</v>
      </c>
      <c r="C157" s="253">
        <f t="shared" si="19"/>
        <v>0</v>
      </c>
      <c r="D157" s="312">
        <f t="shared" si="20"/>
        <v>0</v>
      </c>
      <c r="E157" s="155">
        <f t="shared" si="20"/>
        <v>0</v>
      </c>
      <c r="F157" s="385"/>
      <c r="G157" s="386"/>
      <c r="H157" s="387"/>
      <c r="I157" s="386"/>
      <c r="J157" s="387"/>
      <c r="K157" s="386"/>
      <c r="L157" s="387"/>
      <c r="M157" s="388"/>
      <c r="N157" s="388"/>
      <c r="O157" s="386"/>
      <c r="P157" s="387"/>
      <c r="Q157" s="386"/>
      <c r="R157" s="385"/>
      <c r="S157" s="386"/>
      <c r="T157" s="385"/>
      <c r="U157" s="386"/>
      <c r="V157" s="387"/>
      <c r="W157" s="386"/>
      <c r="X157" s="385"/>
      <c r="Y157" s="386"/>
      <c r="Z157" s="389"/>
      <c r="AA157" s="390"/>
      <c r="AB157" s="389"/>
      <c r="AC157" s="390"/>
      <c r="AD157" s="389"/>
      <c r="AE157" s="390"/>
      <c r="AF157" s="389"/>
      <c r="AG157" s="390"/>
      <c r="AH157" s="389"/>
      <c r="AI157" s="390"/>
      <c r="AJ157" s="389"/>
      <c r="AK157" s="390"/>
      <c r="AL157" s="391"/>
      <c r="AM157" s="390"/>
    </row>
    <row r="158" spans="1:130" ht="16.149999999999999" customHeight="1" x14ac:dyDescent="0.25">
      <c r="A158" s="1279"/>
      <c r="B158" s="392" t="s">
        <v>158</v>
      </c>
      <c r="C158" s="256">
        <f t="shared" si="19"/>
        <v>0</v>
      </c>
      <c r="D158" s="317">
        <f t="shared" si="20"/>
        <v>0</v>
      </c>
      <c r="E158" s="159">
        <f t="shared" si="20"/>
        <v>0</v>
      </c>
      <c r="F158" s="393"/>
      <c r="G158" s="394"/>
      <c r="H158" s="395"/>
      <c r="I158" s="394"/>
      <c r="J158" s="395"/>
      <c r="K158" s="394"/>
      <c r="L158" s="395"/>
      <c r="M158" s="396"/>
      <c r="N158" s="396"/>
      <c r="O158" s="394"/>
      <c r="P158" s="395"/>
      <c r="Q158" s="394"/>
      <c r="R158" s="393"/>
      <c r="S158" s="394"/>
      <c r="T158" s="393"/>
      <c r="U158" s="394"/>
      <c r="V158" s="395"/>
      <c r="W158" s="394"/>
      <c r="X158" s="393"/>
      <c r="Y158" s="394"/>
      <c r="Z158" s="397"/>
      <c r="AA158" s="398"/>
      <c r="AB158" s="397"/>
      <c r="AC158" s="398"/>
      <c r="AD158" s="397"/>
      <c r="AE158" s="398"/>
      <c r="AF158" s="397"/>
      <c r="AG158" s="398"/>
      <c r="AH158" s="397"/>
      <c r="AI158" s="398"/>
      <c r="AJ158" s="397"/>
      <c r="AK158" s="398"/>
      <c r="AL158" s="399"/>
      <c r="AM158" s="398"/>
    </row>
    <row r="159" spans="1:130" ht="16.149999999999999" customHeight="1" x14ac:dyDescent="0.25">
      <c r="A159" s="1280"/>
      <c r="B159" s="400" t="s">
        <v>159</v>
      </c>
      <c r="C159" s="358">
        <f t="shared" si="19"/>
        <v>0</v>
      </c>
      <c r="D159" s="359">
        <f t="shared" si="20"/>
        <v>0</v>
      </c>
      <c r="E159" s="401">
        <f t="shared" si="20"/>
        <v>0</v>
      </c>
      <c r="F159" s="402"/>
      <c r="G159" s="403"/>
      <c r="H159" s="404"/>
      <c r="I159" s="403"/>
      <c r="J159" s="404"/>
      <c r="K159" s="403"/>
      <c r="L159" s="404"/>
      <c r="M159" s="405"/>
      <c r="N159" s="405"/>
      <c r="O159" s="403"/>
      <c r="P159" s="404"/>
      <c r="Q159" s="403"/>
      <c r="R159" s="402"/>
      <c r="S159" s="403"/>
      <c r="T159" s="402"/>
      <c r="U159" s="403"/>
      <c r="V159" s="404"/>
      <c r="W159" s="403"/>
      <c r="X159" s="402"/>
      <c r="Y159" s="403"/>
      <c r="Z159" s="406"/>
      <c r="AA159" s="407"/>
      <c r="AB159" s="406"/>
      <c r="AC159" s="407"/>
      <c r="AD159" s="406"/>
      <c r="AE159" s="407"/>
      <c r="AF159" s="406"/>
      <c r="AG159" s="407"/>
      <c r="AH159" s="406"/>
      <c r="AI159" s="407"/>
      <c r="AJ159" s="406"/>
      <c r="AK159" s="407"/>
      <c r="AL159" s="408"/>
      <c r="AM159" s="407"/>
    </row>
    <row r="160" spans="1:130" ht="31.15" customHeight="1" x14ac:dyDescent="0.25">
      <c r="A160" s="19" t="s">
        <v>161</v>
      </c>
      <c r="B160" s="19"/>
      <c r="C160" s="19"/>
      <c r="D160" s="19"/>
      <c r="E160" s="20"/>
      <c r="F160" s="20"/>
      <c r="G160" s="20"/>
      <c r="H160" s="20"/>
      <c r="I160" s="20"/>
      <c r="J160" s="20"/>
      <c r="K160" s="20"/>
      <c r="L160" s="20"/>
      <c r="M160" s="216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7"/>
      <c r="AA160" s="7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</row>
    <row r="161" spans="1:130" ht="16.149999999999999" customHeight="1" x14ac:dyDescent="0.25">
      <c r="A161" s="1640" t="s">
        <v>25</v>
      </c>
      <c r="B161" s="1640" t="s">
        <v>26</v>
      </c>
      <c r="C161" s="1644" t="s">
        <v>59</v>
      </c>
      <c r="D161" s="1646"/>
      <c r="E161" s="1645"/>
      <c r="F161" s="1621" t="s">
        <v>28</v>
      </c>
      <c r="G161" s="1641"/>
      <c r="H161" s="1641"/>
      <c r="I161" s="1641"/>
      <c r="J161" s="1641"/>
      <c r="K161" s="1641"/>
      <c r="L161" s="1641"/>
      <c r="M161" s="1641"/>
      <c r="N161" s="1641"/>
      <c r="O161" s="1622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7"/>
      <c r="AA161" s="7"/>
    </row>
    <row r="162" spans="1:130" ht="16.149999999999999" customHeight="1" x14ac:dyDescent="0.25">
      <c r="A162" s="1198"/>
      <c r="B162" s="1198"/>
      <c r="C162" s="1190"/>
      <c r="D162" s="1191"/>
      <c r="E162" s="1185"/>
      <c r="F162" s="1621" t="s">
        <v>153</v>
      </c>
      <c r="G162" s="1622"/>
      <c r="H162" s="1621" t="s">
        <v>126</v>
      </c>
      <c r="I162" s="1622"/>
      <c r="J162" s="1621" t="s">
        <v>154</v>
      </c>
      <c r="K162" s="1622"/>
      <c r="L162" s="1621" t="s">
        <v>155</v>
      </c>
      <c r="M162" s="1622"/>
      <c r="N162" s="1621" t="s">
        <v>128</v>
      </c>
      <c r="O162" s="1622"/>
      <c r="P162" s="7"/>
      <c r="Q162" s="86"/>
      <c r="R162" s="86"/>
      <c r="S162" s="7"/>
      <c r="T162" s="7"/>
      <c r="U162" s="7"/>
      <c r="V162" s="7"/>
      <c r="W162" s="7"/>
      <c r="X162" s="7"/>
      <c r="Y162" s="7"/>
      <c r="Z162" s="7"/>
      <c r="AA162" s="7"/>
    </row>
    <row r="163" spans="1:130" ht="16.149999999999999" customHeight="1" x14ac:dyDescent="0.25">
      <c r="A163" s="1199"/>
      <c r="B163" s="1199"/>
      <c r="C163" s="1001" t="s">
        <v>17</v>
      </c>
      <c r="D163" s="1026" t="s">
        <v>18</v>
      </c>
      <c r="E163" s="1048" t="s">
        <v>19</v>
      </c>
      <c r="F163" s="1027" t="s">
        <v>18</v>
      </c>
      <c r="G163" s="1048" t="s">
        <v>19</v>
      </c>
      <c r="H163" s="1027" t="s">
        <v>18</v>
      </c>
      <c r="I163" s="1048" t="s">
        <v>19</v>
      </c>
      <c r="J163" s="1027" t="s">
        <v>18</v>
      </c>
      <c r="K163" s="1048" t="s">
        <v>19</v>
      </c>
      <c r="L163" s="1027" t="s">
        <v>18</v>
      </c>
      <c r="M163" s="1048" t="s">
        <v>19</v>
      </c>
      <c r="N163" s="1027" t="s">
        <v>18</v>
      </c>
      <c r="O163" s="1048" t="s">
        <v>19</v>
      </c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130" ht="16.149999999999999" customHeight="1" x14ac:dyDescent="0.25">
      <c r="A164" s="1640" t="s">
        <v>162</v>
      </c>
      <c r="B164" s="412" t="s">
        <v>163</v>
      </c>
      <c r="C164" s="253">
        <f t="shared" ref="C164:C169" si="21">SUM(D164+E164)</f>
        <v>0</v>
      </c>
      <c r="D164" s="312">
        <f t="shared" ref="D164:E169" si="22">SUM(F164+H164+J164+L164+N164)</f>
        <v>0</v>
      </c>
      <c r="E164" s="155">
        <f t="shared" si="22"/>
        <v>0</v>
      </c>
      <c r="F164" s="314"/>
      <c r="G164" s="413"/>
      <c r="H164" s="119"/>
      <c r="I164" s="120"/>
      <c r="J164" s="314"/>
      <c r="K164" s="413"/>
      <c r="L164" s="119"/>
      <c r="M164" s="120"/>
      <c r="N164" s="314"/>
      <c r="O164" s="120"/>
      <c r="P164" s="44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CG164" s="10">
        <v>0</v>
      </c>
      <c r="CH164" s="10">
        <v>0</v>
      </c>
    </row>
    <row r="165" spans="1:130" ht="16.149999999999999" customHeight="1" x14ac:dyDescent="0.25">
      <c r="A165" s="1198"/>
      <c r="B165" s="414" t="s">
        <v>164</v>
      </c>
      <c r="C165" s="350">
        <f t="shared" si="21"/>
        <v>0</v>
      </c>
      <c r="D165" s="351">
        <f t="shared" si="22"/>
        <v>0</v>
      </c>
      <c r="E165" s="415">
        <f t="shared" si="22"/>
        <v>0</v>
      </c>
      <c r="F165" s="353"/>
      <c r="G165" s="416"/>
      <c r="H165" s="288"/>
      <c r="I165" s="354"/>
      <c r="J165" s="353"/>
      <c r="K165" s="416"/>
      <c r="L165" s="288"/>
      <c r="M165" s="354"/>
      <c r="N165" s="353"/>
      <c r="O165" s="354"/>
      <c r="P165" s="44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CG165" s="10">
        <v>0</v>
      </c>
      <c r="CH165" s="10">
        <v>0</v>
      </c>
    </row>
    <row r="166" spans="1:130" ht="16.149999999999999" customHeight="1" x14ac:dyDescent="0.25">
      <c r="A166" s="1199"/>
      <c r="B166" s="417" t="s">
        <v>165</v>
      </c>
      <c r="C166" s="418">
        <f t="shared" si="21"/>
        <v>0</v>
      </c>
      <c r="D166" s="328">
        <f t="shared" si="22"/>
        <v>0</v>
      </c>
      <c r="E166" s="260">
        <f t="shared" si="22"/>
        <v>0</v>
      </c>
      <c r="F166" s="330"/>
      <c r="G166" s="419"/>
      <c r="H166" s="134"/>
      <c r="I166" s="135"/>
      <c r="J166" s="330"/>
      <c r="K166" s="419"/>
      <c r="L166" s="134"/>
      <c r="M166" s="135"/>
      <c r="N166" s="330"/>
      <c r="O166" s="135"/>
      <c r="P166" s="44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CG166" s="10">
        <v>0</v>
      </c>
      <c r="CH166" s="10">
        <v>0</v>
      </c>
    </row>
    <row r="167" spans="1:130" ht="16.149999999999999" customHeight="1" x14ac:dyDescent="0.25">
      <c r="A167" s="1640" t="s">
        <v>166</v>
      </c>
      <c r="B167" s="420" t="s">
        <v>163</v>
      </c>
      <c r="C167" s="253">
        <f t="shared" si="21"/>
        <v>0</v>
      </c>
      <c r="D167" s="312">
        <f t="shared" si="22"/>
        <v>0</v>
      </c>
      <c r="E167" s="155">
        <f t="shared" si="22"/>
        <v>0</v>
      </c>
      <c r="F167" s="119"/>
      <c r="G167" s="120"/>
      <c r="H167" s="119"/>
      <c r="I167" s="413"/>
      <c r="J167" s="119"/>
      <c r="K167" s="120"/>
      <c r="L167" s="314"/>
      <c r="M167" s="413"/>
      <c r="N167" s="119"/>
      <c r="O167" s="120"/>
      <c r="P167" s="44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CG167" s="10">
        <v>0</v>
      </c>
      <c r="CH167" s="10">
        <v>0</v>
      </c>
    </row>
    <row r="168" spans="1:130" ht="16.149999999999999" customHeight="1" x14ac:dyDescent="0.25">
      <c r="A168" s="1198"/>
      <c r="B168" s="414" t="s">
        <v>164</v>
      </c>
      <c r="C168" s="321">
        <f t="shared" si="21"/>
        <v>0</v>
      </c>
      <c r="D168" s="322">
        <f t="shared" si="22"/>
        <v>0</v>
      </c>
      <c r="E168" s="421">
        <f t="shared" si="22"/>
        <v>0</v>
      </c>
      <c r="F168" s="288"/>
      <c r="G168" s="354"/>
      <c r="H168" s="104"/>
      <c r="I168" s="188"/>
      <c r="J168" s="104"/>
      <c r="K168" s="105"/>
      <c r="L168" s="187"/>
      <c r="M168" s="188"/>
      <c r="N168" s="104"/>
      <c r="O168" s="105"/>
      <c r="P168" s="44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CG168" s="10">
        <v>0</v>
      </c>
      <c r="CH168" s="10">
        <v>0</v>
      </c>
    </row>
    <row r="169" spans="1:130" ht="16.149999999999999" customHeight="1" x14ac:dyDescent="0.25">
      <c r="A169" s="1199"/>
      <c r="B169" s="422" t="s">
        <v>165</v>
      </c>
      <c r="C169" s="261">
        <f t="shared" si="21"/>
        <v>0</v>
      </c>
      <c r="D169" s="324">
        <f t="shared" si="22"/>
        <v>0</v>
      </c>
      <c r="E169" s="162">
        <f t="shared" si="22"/>
        <v>0</v>
      </c>
      <c r="F169" s="58"/>
      <c r="G169" s="59"/>
      <c r="H169" s="58"/>
      <c r="I169" s="423"/>
      <c r="J169" s="58"/>
      <c r="K169" s="59"/>
      <c r="L169" s="326"/>
      <c r="M169" s="423"/>
      <c r="N169" s="58"/>
      <c r="O169" s="59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31.15" customHeight="1" x14ac:dyDescent="0.25">
      <c r="A170" s="1664" t="s">
        <v>167</v>
      </c>
      <c r="B170" s="1664"/>
      <c r="C170" s="1664"/>
      <c r="D170" s="1664"/>
      <c r="E170" s="1664"/>
      <c r="F170" s="1664"/>
      <c r="G170" s="1664"/>
      <c r="H170" s="1664"/>
      <c r="I170" s="1664"/>
      <c r="J170" s="1664"/>
      <c r="K170" s="1664"/>
      <c r="L170" s="1664"/>
      <c r="M170" s="1664"/>
      <c r="N170" s="1664"/>
      <c r="O170" s="1664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</row>
    <row r="171" spans="1:130" ht="16.149999999999999" customHeight="1" x14ac:dyDescent="0.25">
      <c r="A171" s="1644" t="s">
        <v>168</v>
      </c>
      <c r="B171" s="1645"/>
      <c r="C171" s="1644" t="s">
        <v>59</v>
      </c>
      <c r="D171" s="1646"/>
      <c r="E171" s="1645"/>
      <c r="F171" s="1621" t="s">
        <v>28</v>
      </c>
      <c r="G171" s="1641"/>
      <c r="H171" s="1641"/>
      <c r="I171" s="1641"/>
      <c r="J171" s="1641"/>
      <c r="K171" s="1641"/>
      <c r="L171" s="1641"/>
      <c r="M171" s="1641"/>
      <c r="N171" s="1641"/>
      <c r="O171" s="1641"/>
      <c r="P171" s="1641"/>
      <c r="Q171" s="1622"/>
      <c r="R171" s="17"/>
      <c r="S171" s="17"/>
      <c r="T171" s="17"/>
      <c r="U171" s="17"/>
      <c r="V171" s="17"/>
      <c r="W171" s="17"/>
      <c r="X171" s="17"/>
      <c r="Y171" s="17"/>
      <c r="Z171" s="7"/>
      <c r="AA171" s="7"/>
    </row>
    <row r="172" spans="1:130" ht="16.149999999999999" customHeight="1" x14ac:dyDescent="0.25">
      <c r="A172" s="1201"/>
      <c r="B172" s="1205"/>
      <c r="C172" s="1190"/>
      <c r="D172" s="1191"/>
      <c r="E172" s="1185"/>
      <c r="F172" s="1621" t="s">
        <v>126</v>
      </c>
      <c r="G172" s="1622"/>
      <c r="H172" s="1621" t="s">
        <v>154</v>
      </c>
      <c r="I172" s="1622"/>
      <c r="J172" s="1621" t="s">
        <v>155</v>
      </c>
      <c r="K172" s="1622"/>
      <c r="L172" s="1621" t="s">
        <v>169</v>
      </c>
      <c r="M172" s="1622"/>
      <c r="N172" s="1621" t="s">
        <v>170</v>
      </c>
      <c r="O172" s="1622"/>
      <c r="P172" s="1621" t="s">
        <v>171</v>
      </c>
      <c r="Q172" s="1622"/>
      <c r="R172" s="17"/>
      <c r="S172" s="17"/>
      <c r="T172" s="17"/>
      <c r="U172" s="17"/>
      <c r="V172" s="17"/>
      <c r="W172" s="17"/>
      <c r="X172" s="17"/>
      <c r="Y172" s="17"/>
      <c r="Z172" s="7"/>
      <c r="AA172" s="7"/>
    </row>
    <row r="173" spans="1:130" ht="16.149999999999999" customHeight="1" x14ac:dyDescent="0.25">
      <c r="A173" s="1190"/>
      <c r="B173" s="1185"/>
      <c r="C173" s="1001" t="s">
        <v>17</v>
      </c>
      <c r="D173" s="1026" t="s">
        <v>18</v>
      </c>
      <c r="E173" s="1048" t="s">
        <v>19</v>
      </c>
      <c r="F173" s="1027" t="s">
        <v>18</v>
      </c>
      <c r="G173" s="1048" t="s">
        <v>19</v>
      </c>
      <c r="H173" s="1027" t="s">
        <v>18</v>
      </c>
      <c r="I173" s="1048" t="s">
        <v>19</v>
      </c>
      <c r="J173" s="1027" t="s">
        <v>18</v>
      </c>
      <c r="K173" s="1066" t="s">
        <v>19</v>
      </c>
      <c r="L173" s="1027" t="s">
        <v>18</v>
      </c>
      <c r="M173" s="1048" t="s">
        <v>19</v>
      </c>
      <c r="N173" s="1027" t="s">
        <v>18</v>
      </c>
      <c r="O173" s="1048" t="s">
        <v>19</v>
      </c>
      <c r="P173" s="1027" t="s">
        <v>18</v>
      </c>
      <c r="Q173" s="1066" t="s">
        <v>19</v>
      </c>
      <c r="R173" s="17"/>
      <c r="S173" s="17"/>
      <c r="T173" s="17"/>
      <c r="U173" s="17"/>
      <c r="V173" s="17"/>
      <c r="W173" s="17"/>
      <c r="X173" s="17"/>
      <c r="Y173" s="17"/>
      <c r="Z173" s="7"/>
      <c r="AA173" s="7"/>
    </row>
    <row r="174" spans="1:130" ht="16.149999999999999" customHeight="1" x14ac:dyDescent="0.25">
      <c r="A174" s="1281" t="s">
        <v>172</v>
      </c>
      <c r="B174" s="1282"/>
      <c r="C174" s="253">
        <f>SUM(D174+E174)</f>
        <v>13</v>
      </c>
      <c r="D174" s="312">
        <f t="shared" ref="D174:E176" si="23">SUM(F174+H174+J174+L174+N174+P174)</f>
        <v>9</v>
      </c>
      <c r="E174" s="155">
        <f t="shared" si="23"/>
        <v>4</v>
      </c>
      <c r="F174" s="314">
        <v>3</v>
      </c>
      <c r="G174" s="413">
        <v>2</v>
      </c>
      <c r="H174" s="119">
        <v>1</v>
      </c>
      <c r="I174" s="120">
        <v>1</v>
      </c>
      <c r="J174" s="314">
        <v>1</v>
      </c>
      <c r="K174" s="120">
        <v>0</v>
      </c>
      <c r="L174" s="314">
        <v>3</v>
      </c>
      <c r="M174" s="413">
        <v>0</v>
      </c>
      <c r="N174" s="119">
        <v>1</v>
      </c>
      <c r="O174" s="120">
        <v>1</v>
      </c>
      <c r="P174" s="314">
        <v>0</v>
      </c>
      <c r="Q174" s="120">
        <v>0</v>
      </c>
      <c r="R174" s="17"/>
      <c r="S174" s="17"/>
      <c r="T174" s="17"/>
      <c r="U174" s="17"/>
      <c r="V174" s="17"/>
      <c r="W174" s="17"/>
      <c r="X174" s="17"/>
      <c r="Y174" s="17"/>
      <c r="Z174" s="7"/>
      <c r="AA174" s="7"/>
    </row>
    <row r="175" spans="1:130" ht="16.149999999999999" customHeight="1" x14ac:dyDescent="0.25">
      <c r="A175" s="1283" t="s">
        <v>173</v>
      </c>
      <c r="B175" s="1284"/>
      <c r="C175" s="321">
        <f>SUM(D175+E175)</f>
        <v>130</v>
      </c>
      <c r="D175" s="322">
        <f t="shared" si="23"/>
        <v>70</v>
      </c>
      <c r="E175" s="415">
        <f t="shared" si="23"/>
        <v>60</v>
      </c>
      <c r="F175" s="353">
        <v>20</v>
      </c>
      <c r="G175" s="416">
        <v>11</v>
      </c>
      <c r="H175" s="288">
        <v>15</v>
      </c>
      <c r="I175" s="354">
        <v>10</v>
      </c>
      <c r="J175" s="353">
        <v>8</v>
      </c>
      <c r="K175" s="354">
        <v>16</v>
      </c>
      <c r="L175" s="353">
        <v>14</v>
      </c>
      <c r="M175" s="416">
        <v>8</v>
      </c>
      <c r="N175" s="288">
        <v>10</v>
      </c>
      <c r="O175" s="354">
        <v>9</v>
      </c>
      <c r="P175" s="353">
        <v>3</v>
      </c>
      <c r="Q175" s="354">
        <v>6</v>
      </c>
      <c r="R175" s="17"/>
      <c r="S175" s="17"/>
      <c r="T175" s="17"/>
      <c r="U175" s="17"/>
      <c r="V175" s="17"/>
      <c r="W175" s="17"/>
      <c r="X175" s="17"/>
      <c r="Y175" s="17"/>
      <c r="Z175" s="7"/>
      <c r="AA175" s="7"/>
    </row>
    <row r="176" spans="1:130" ht="16.149999999999999" customHeight="1" x14ac:dyDescent="0.25">
      <c r="A176" s="1285" t="s">
        <v>174</v>
      </c>
      <c r="B176" s="1286"/>
      <c r="C176" s="425">
        <f>SUM(D176+E176)</f>
        <v>22</v>
      </c>
      <c r="D176" s="324">
        <f t="shared" si="23"/>
        <v>15</v>
      </c>
      <c r="E176" s="162">
        <f t="shared" si="23"/>
        <v>7</v>
      </c>
      <c r="F176" s="326">
        <v>4</v>
      </c>
      <c r="G176" s="423">
        <v>2</v>
      </c>
      <c r="H176" s="58">
        <v>2</v>
      </c>
      <c r="I176" s="59">
        <v>1</v>
      </c>
      <c r="J176" s="326">
        <v>3</v>
      </c>
      <c r="K176" s="59">
        <v>1</v>
      </c>
      <c r="L176" s="326">
        <v>3</v>
      </c>
      <c r="M176" s="423">
        <v>1</v>
      </c>
      <c r="N176" s="58">
        <v>2</v>
      </c>
      <c r="O176" s="59">
        <v>2</v>
      </c>
      <c r="P176" s="326">
        <v>1</v>
      </c>
      <c r="Q176" s="59">
        <v>0</v>
      </c>
      <c r="R176" s="17"/>
      <c r="S176" s="17"/>
      <c r="T176" s="17"/>
      <c r="U176" s="17"/>
      <c r="V176" s="17"/>
      <c r="W176" s="17"/>
      <c r="X176" s="17"/>
      <c r="Y176" s="17"/>
      <c r="Z176" s="7"/>
      <c r="AA176" s="7"/>
    </row>
    <row r="177" spans="1:130" ht="16.149999999999999" customHeight="1" x14ac:dyDescent="0.25">
      <c r="A177" s="1621" t="s">
        <v>59</v>
      </c>
      <c r="B177" s="1622"/>
      <c r="C177" s="169">
        <f t="shared" ref="C177:K177" si="24">SUM(C174:C176)</f>
        <v>165</v>
      </c>
      <c r="D177" s="426">
        <f t="shared" si="24"/>
        <v>94</v>
      </c>
      <c r="E177" s="981">
        <f t="shared" si="24"/>
        <v>71</v>
      </c>
      <c r="F177" s="169">
        <f t="shared" si="24"/>
        <v>27</v>
      </c>
      <c r="G177" s="981">
        <f t="shared" si="24"/>
        <v>15</v>
      </c>
      <c r="H177" s="1029">
        <f t="shared" si="24"/>
        <v>18</v>
      </c>
      <c r="I177" s="171">
        <f t="shared" si="24"/>
        <v>12</v>
      </c>
      <c r="J177" s="169">
        <f t="shared" si="24"/>
        <v>12</v>
      </c>
      <c r="K177" s="981">
        <f t="shared" si="24"/>
        <v>17</v>
      </c>
      <c r="L177" s="169">
        <f t="shared" ref="L177:Q177" si="25">SUM(L174:L176)</f>
        <v>20</v>
      </c>
      <c r="M177" s="981">
        <f t="shared" si="25"/>
        <v>9</v>
      </c>
      <c r="N177" s="1029">
        <f t="shared" si="25"/>
        <v>13</v>
      </c>
      <c r="O177" s="171">
        <f t="shared" si="25"/>
        <v>12</v>
      </c>
      <c r="P177" s="169">
        <f t="shared" si="25"/>
        <v>4</v>
      </c>
      <c r="Q177" s="981">
        <f t="shared" si="25"/>
        <v>6</v>
      </c>
      <c r="R177" s="17"/>
      <c r="S177" s="17"/>
      <c r="T177" s="17"/>
      <c r="U177" s="17"/>
      <c r="V177" s="17"/>
      <c r="W177" s="17"/>
      <c r="X177" s="17"/>
      <c r="Y177" s="17"/>
      <c r="Z177" s="7"/>
      <c r="AA177" s="7"/>
    </row>
    <row r="178" spans="1:130" ht="16.149999999999999" customHeight="1" x14ac:dyDescent="0.25">
      <c r="A178" s="12" t="s">
        <v>175</v>
      </c>
      <c r="M178" s="1030"/>
      <c r="N178" s="1030"/>
      <c r="O178" s="1030"/>
      <c r="P178" s="1030"/>
    </row>
    <row r="179" spans="1:130" ht="31.15" customHeight="1" x14ac:dyDescent="0.25">
      <c r="A179" s="429" t="s">
        <v>176</v>
      </c>
      <c r="B179" s="430"/>
      <c r="C179" s="430"/>
      <c r="D179" s="430"/>
      <c r="E179" s="430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</row>
    <row r="180" spans="1:130" ht="16.149999999999999" customHeight="1" x14ac:dyDescent="0.25">
      <c r="A180" s="1656" t="s">
        <v>177</v>
      </c>
      <c r="B180" s="1655"/>
      <c r="C180" s="1289" t="s">
        <v>101</v>
      </c>
      <c r="D180" s="1290"/>
      <c r="E180" s="1291"/>
      <c r="F180" s="1295" t="s">
        <v>28</v>
      </c>
      <c r="G180" s="1296"/>
      <c r="H180" s="1296"/>
      <c r="I180" s="1296"/>
      <c r="J180" s="1296"/>
      <c r="K180" s="1296"/>
      <c r="L180" s="1296"/>
      <c r="M180" s="1296"/>
      <c r="N180" s="1296"/>
      <c r="O180" s="1296"/>
      <c r="P180" s="1296"/>
      <c r="Q180" s="1297"/>
    </row>
    <row r="181" spans="1:130" ht="16.149999999999999" customHeight="1" x14ac:dyDescent="0.25">
      <c r="A181" s="1288"/>
      <c r="B181" s="1194"/>
      <c r="C181" s="1292"/>
      <c r="D181" s="1293"/>
      <c r="E181" s="1294"/>
      <c r="F181" s="1665" t="s">
        <v>102</v>
      </c>
      <c r="G181" s="1299"/>
      <c r="H181" s="1665" t="s">
        <v>103</v>
      </c>
      <c r="I181" s="1299"/>
      <c r="J181" s="1665" t="s">
        <v>104</v>
      </c>
      <c r="K181" s="1299"/>
      <c r="L181" s="1665" t="s">
        <v>105</v>
      </c>
      <c r="M181" s="1299"/>
      <c r="N181" s="1665" t="s">
        <v>106</v>
      </c>
      <c r="O181" s="1299"/>
      <c r="P181" s="1300" t="s">
        <v>107</v>
      </c>
      <c r="Q181" s="1301"/>
    </row>
    <row r="182" spans="1:130" ht="16.149999999999999" customHeight="1" x14ac:dyDescent="0.25">
      <c r="A182" s="1268"/>
      <c r="B182" s="1195"/>
      <c r="C182" s="30" t="s">
        <v>17</v>
      </c>
      <c r="D182" s="83" t="s">
        <v>18</v>
      </c>
      <c r="E182" s="1059" t="s">
        <v>19</v>
      </c>
      <c r="F182" s="1067" t="s">
        <v>18</v>
      </c>
      <c r="G182" s="1057" t="s">
        <v>19</v>
      </c>
      <c r="H182" s="1067" t="s">
        <v>18</v>
      </c>
      <c r="I182" s="1057" t="s">
        <v>19</v>
      </c>
      <c r="J182" s="1067" t="s">
        <v>18</v>
      </c>
      <c r="K182" s="1057" t="s">
        <v>19</v>
      </c>
      <c r="L182" s="1067" t="s">
        <v>18</v>
      </c>
      <c r="M182" s="1057" t="s">
        <v>19</v>
      </c>
      <c r="N182" s="1067" t="s">
        <v>18</v>
      </c>
      <c r="O182" s="1057" t="s">
        <v>19</v>
      </c>
      <c r="P182" s="1067" t="s">
        <v>18</v>
      </c>
      <c r="Q182" s="1057" t="s">
        <v>19</v>
      </c>
      <c r="R182" s="431"/>
    </row>
    <row r="183" spans="1:130" ht="16.149999999999999" customHeight="1" x14ac:dyDescent="0.25">
      <c r="A183" s="1302" t="s">
        <v>178</v>
      </c>
      <c r="B183" s="1303"/>
      <c r="C183" s="47">
        <f>SUM(D183+E183)</f>
        <v>0</v>
      </c>
      <c r="D183" s="103">
        <f t="shared" ref="D183:E185" si="26">SUM(F183+H183+J183+L183+N183+P183)</f>
        <v>0</v>
      </c>
      <c r="E183" s="181">
        <f t="shared" si="26"/>
        <v>0</v>
      </c>
      <c r="F183" s="52"/>
      <c r="G183" s="51"/>
      <c r="H183" s="52"/>
      <c r="I183" s="51"/>
      <c r="J183" s="52"/>
      <c r="K183" s="51"/>
      <c r="L183" s="52"/>
      <c r="M183" s="51"/>
      <c r="N183" s="52"/>
      <c r="O183" s="51"/>
      <c r="P183" s="52"/>
      <c r="Q183" s="51"/>
    </row>
    <row r="184" spans="1:130" ht="16.149999999999999" customHeight="1" x14ac:dyDescent="0.25">
      <c r="A184" s="1304" t="s">
        <v>179</v>
      </c>
      <c r="B184" s="1305"/>
      <c r="C184" s="110">
        <f>SUM(D184+E184)</f>
        <v>0</v>
      </c>
      <c r="D184" s="111">
        <f t="shared" si="26"/>
        <v>0</v>
      </c>
      <c r="E184" s="432">
        <f t="shared" si="26"/>
        <v>0</v>
      </c>
      <c r="F184" s="187"/>
      <c r="G184" s="105"/>
      <c r="H184" s="187"/>
      <c r="I184" s="105"/>
      <c r="J184" s="187"/>
      <c r="K184" s="105"/>
      <c r="L184" s="187"/>
      <c r="M184" s="105"/>
      <c r="N184" s="187"/>
      <c r="O184" s="105"/>
      <c r="P184" s="187"/>
      <c r="Q184" s="105"/>
    </row>
    <row r="185" spans="1:130" ht="16.149999999999999" customHeight="1" x14ac:dyDescent="0.25">
      <c r="A185" s="1285" t="s">
        <v>180</v>
      </c>
      <c r="B185" s="1286"/>
      <c r="C185" s="54">
        <f>SUM(D185+E185)</f>
        <v>0</v>
      </c>
      <c r="D185" s="114">
        <f t="shared" si="26"/>
        <v>0</v>
      </c>
      <c r="E185" s="201">
        <f t="shared" si="26"/>
        <v>0</v>
      </c>
      <c r="F185" s="262">
        <f t="shared" ref="F185:Q185" si="27">SUM(F183:F184)</f>
        <v>0</v>
      </c>
      <c r="G185" s="325">
        <f t="shared" si="27"/>
        <v>0</v>
      </c>
      <c r="H185" s="262">
        <f t="shared" si="27"/>
        <v>0</v>
      </c>
      <c r="I185" s="325">
        <f t="shared" si="27"/>
        <v>0</v>
      </c>
      <c r="J185" s="262">
        <f t="shared" si="27"/>
        <v>0</v>
      </c>
      <c r="K185" s="325">
        <f t="shared" si="27"/>
        <v>0</v>
      </c>
      <c r="L185" s="262">
        <f t="shared" si="27"/>
        <v>0</v>
      </c>
      <c r="M185" s="325">
        <f t="shared" si="27"/>
        <v>0</v>
      </c>
      <c r="N185" s="262">
        <f t="shared" si="27"/>
        <v>0</v>
      </c>
      <c r="O185" s="325">
        <f t="shared" si="27"/>
        <v>0</v>
      </c>
      <c r="P185" s="262">
        <f t="shared" si="27"/>
        <v>0</v>
      </c>
      <c r="Q185" s="325">
        <f t="shared" si="27"/>
        <v>0</v>
      </c>
    </row>
    <row r="186" spans="1:130" ht="31.15" customHeight="1" x14ac:dyDescent="0.25">
      <c r="A186" s="429" t="s">
        <v>181</v>
      </c>
      <c r="B186" s="429"/>
      <c r="C186" s="429"/>
      <c r="D186" s="429"/>
      <c r="E186" s="429"/>
      <c r="F186" s="429"/>
      <c r="G186" s="429"/>
      <c r="H186" s="429"/>
      <c r="I186" s="17"/>
      <c r="J186" s="17"/>
      <c r="K186" s="17"/>
      <c r="L186" s="17"/>
      <c r="M186" s="17"/>
      <c r="N186" s="17"/>
      <c r="O186" s="17"/>
      <c r="P186" s="17"/>
      <c r="Q186" s="1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149999999999999" customHeight="1" x14ac:dyDescent="0.25">
      <c r="A187" s="1666" t="s">
        <v>182</v>
      </c>
      <c r="B187" s="1667"/>
      <c r="C187" s="1668" t="s">
        <v>59</v>
      </c>
      <c r="D187" s="1669"/>
      <c r="E187" s="1670"/>
      <c r="F187" s="1671" t="s">
        <v>28</v>
      </c>
      <c r="G187" s="1672"/>
      <c r="H187" s="1672"/>
      <c r="I187" s="1672"/>
      <c r="J187" s="1672"/>
      <c r="K187" s="1672"/>
      <c r="L187" s="1672"/>
      <c r="M187" s="1672"/>
      <c r="N187" s="1672"/>
      <c r="O187" s="1672"/>
      <c r="P187" s="1672"/>
      <c r="Q187" s="1672"/>
      <c r="R187" s="1672"/>
      <c r="S187" s="1673"/>
    </row>
    <row r="188" spans="1:130" ht="16.149999999999999" customHeight="1" x14ac:dyDescent="0.25">
      <c r="A188" s="1308"/>
      <c r="B188" s="1309"/>
      <c r="C188" s="1315"/>
      <c r="D188" s="1316"/>
      <c r="E188" s="1317"/>
      <c r="F188" s="1629" t="s">
        <v>183</v>
      </c>
      <c r="G188" s="1632"/>
      <c r="H188" s="1310" t="s">
        <v>184</v>
      </c>
      <c r="I188" s="1311"/>
      <c r="J188" s="1310" t="s">
        <v>185</v>
      </c>
      <c r="K188" s="1311"/>
      <c r="L188" s="1310" t="s">
        <v>186</v>
      </c>
      <c r="M188" s="1311"/>
      <c r="N188" s="1310" t="s">
        <v>187</v>
      </c>
      <c r="O188" s="1311"/>
      <c r="P188" s="1310" t="s">
        <v>188</v>
      </c>
      <c r="Q188" s="1311"/>
      <c r="R188" s="1310" t="s">
        <v>189</v>
      </c>
      <c r="S188" s="1311"/>
    </row>
    <row r="189" spans="1:130" ht="16.149999999999999" customHeight="1" x14ac:dyDescent="0.25">
      <c r="A189" s="1310"/>
      <c r="B189" s="1311"/>
      <c r="C189" s="1032" t="s">
        <v>190</v>
      </c>
      <c r="D189" s="1033" t="s">
        <v>18</v>
      </c>
      <c r="E189" s="1068" t="s">
        <v>19</v>
      </c>
      <c r="F189" s="436" t="s">
        <v>18</v>
      </c>
      <c r="G189" s="437" t="s">
        <v>19</v>
      </c>
      <c r="H189" s="436" t="s">
        <v>18</v>
      </c>
      <c r="I189" s="437" t="s">
        <v>19</v>
      </c>
      <c r="J189" s="436" t="s">
        <v>18</v>
      </c>
      <c r="K189" s="437" t="s">
        <v>19</v>
      </c>
      <c r="L189" s="436" t="s">
        <v>18</v>
      </c>
      <c r="M189" s="437" t="s">
        <v>19</v>
      </c>
      <c r="N189" s="436" t="s">
        <v>18</v>
      </c>
      <c r="O189" s="437" t="s">
        <v>19</v>
      </c>
      <c r="P189" s="436" t="s">
        <v>18</v>
      </c>
      <c r="Q189" s="437" t="s">
        <v>19</v>
      </c>
      <c r="R189" s="436" t="s">
        <v>18</v>
      </c>
      <c r="S189" s="437" t="s">
        <v>19</v>
      </c>
    </row>
    <row r="190" spans="1:130" ht="16.149999999999999" customHeight="1" x14ac:dyDescent="0.25">
      <c r="A190" s="1674" t="s">
        <v>191</v>
      </c>
      <c r="B190" s="438" t="s">
        <v>114</v>
      </c>
      <c r="C190" s="439">
        <f>SUM(D190+E190)</f>
        <v>0</v>
      </c>
      <c r="D190" s="440">
        <f>SUM(F190+H190+J190+L190+N190+P190+R190)</f>
        <v>0</v>
      </c>
      <c r="E190" s="441">
        <f>SUM(G190+I190+K190+M190+O190+Q190+S190)</f>
        <v>0</v>
      </c>
      <c r="F190" s="442"/>
      <c r="G190" s="443"/>
      <c r="H190" s="442"/>
      <c r="I190" s="443"/>
      <c r="J190" s="442"/>
      <c r="K190" s="443"/>
      <c r="L190" s="442"/>
      <c r="M190" s="443"/>
      <c r="N190" s="442"/>
      <c r="O190" s="443"/>
      <c r="P190" s="442"/>
      <c r="Q190" s="444"/>
      <c r="R190" s="442"/>
      <c r="S190" s="444"/>
    </row>
    <row r="191" spans="1:130" ht="16.149999999999999" customHeight="1" x14ac:dyDescent="0.25">
      <c r="A191" s="1322"/>
      <c r="B191" s="445" t="s">
        <v>192</v>
      </c>
      <c r="C191" s="446">
        <f>SUM(D191+E191)</f>
        <v>0</v>
      </c>
      <c r="D191" s="447">
        <f>SUM(F191+H191+J191+L191+N191+P191+R191)</f>
        <v>0</v>
      </c>
      <c r="E191" s="448">
        <f>SUM(G191+I191+K191+M191+O191+Q191+S191)</f>
        <v>0</v>
      </c>
      <c r="F191" s="449"/>
      <c r="G191" s="450"/>
      <c r="H191" s="449"/>
      <c r="I191" s="450"/>
      <c r="J191" s="449"/>
      <c r="K191" s="450"/>
      <c r="L191" s="449"/>
      <c r="M191" s="450"/>
      <c r="N191" s="449"/>
      <c r="O191" s="450"/>
      <c r="P191" s="449"/>
      <c r="Q191" s="451"/>
      <c r="R191" s="449"/>
      <c r="S191" s="451"/>
    </row>
    <row r="192" spans="1:130" ht="16.149999999999999" customHeight="1" x14ac:dyDescent="0.25">
      <c r="A192" s="1323" t="s">
        <v>193</v>
      </c>
      <c r="B192" s="1324"/>
      <c r="C192" s="452">
        <f>SUM(C190+C191)</f>
        <v>0</v>
      </c>
      <c r="D192" s="453">
        <f>SUM(D190+D191)</f>
        <v>0</v>
      </c>
      <c r="E192" s="1035">
        <f>SUM(E190+E191)</f>
        <v>0</v>
      </c>
      <c r="F192" s="452">
        <f>SUM(F190+F191)</f>
        <v>0</v>
      </c>
      <c r="G192" s="455">
        <f t="shared" ref="G192:Q192" si="28">SUM(G190+G191)</f>
        <v>0</v>
      </c>
      <c r="H192" s="452">
        <f t="shared" si="28"/>
        <v>0</v>
      </c>
      <c r="I192" s="455">
        <f t="shared" si="28"/>
        <v>0</v>
      </c>
      <c r="J192" s="452">
        <f t="shared" si="28"/>
        <v>0</v>
      </c>
      <c r="K192" s="455">
        <f t="shared" si="28"/>
        <v>0</v>
      </c>
      <c r="L192" s="452">
        <f t="shared" si="28"/>
        <v>0</v>
      </c>
      <c r="M192" s="455">
        <f t="shared" si="28"/>
        <v>0</v>
      </c>
      <c r="N192" s="452">
        <f t="shared" si="28"/>
        <v>0</v>
      </c>
      <c r="O192" s="455">
        <f t="shared" si="28"/>
        <v>0</v>
      </c>
      <c r="P192" s="452">
        <f t="shared" si="28"/>
        <v>0</v>
      </c>
      <c r="Q192" s="455">
        <f t="shared" si="28"/>
        <v>0</v>
      </c>
      <c r="R192" s="452">
        <f>SUM(R190+R191)</f>
        <v>0</v>
      </c>
      <c r="S192" s="455">
        <f>SUM(S190+S191)</f>
        <v>0</v>
      </c>
    </row>
    <row r="193" spans="1:130" ht="24" customHeight="1" x14ac:dyDescent="0.25">
      <c r="A193" s="429" t="s">
        <v>194</v>
      </c>
      <c r="B193" s="429"/>
      <c r="C193" s="429"/>
      <c r="D193" s="429"/>
      <c r="E193" s="429"/>
      <c r="F193" s="429"/>
      <c r="I193" s="369"/>
      <c r="J193" s="369"/>
      <c r="K193" s="369"/>
      <c r="L193" s="369"/>
      <c r="M193" s="369"/>
      <c r="N193" s="369"/>
      <c r="O193" s="369"/>
      <c r="P193" s="369"/>
      <c r="Q193" s="369"/>
    </row>
    <row r="194" spans="1:130" x14ac:dyDescent="0.25">
      <c r="A194" s="1675" t="s">
        <v>195</v>
      </c>
      <c r="B194" s="1676"/>
      <c r="C194" s="1677" t="s">
        <v>59</v>
      </c>
      <c r="D194" s="1678"/>
      <c r="E194" s="1679"/>
      <c r="F194" s="1680" t="s">
        <v>28</v>
      </c>
      <c r="G194" s="1681"/>
      <c r="H194" s="1681"/>
      <c r="I194" s="1681"/>
      <c r="J194" s="1681"/>
      <c r="K194" s="1681"/>
      <c r="L194" s="1681"/>
      <c r="M194" s="1681"/>
      <c r="N194" s="1681"/>
      <c r="O194" s="1682"/>
      <c r="P194" s="1675" t="s">
        <v>196</v>
      </c>
      <c r="Q194" s="1676"/>
      <c r="R194" s="1683" t="s">
        <v>197</v>
      </c>
      <c r="S194" s="1676"/>
      <c r="T194" s="1680" t="s">
        <v>198</v>
      </c>
      <c r="U194" s="1681"/>
      <c r="V194" s="1681"/>
      <c r="W194" s="1682"/>
    </row>
    <row r="195" spans="1:130" ht="15.75" customHeight="1" x14ac:dyDescent="0.25">
      <c r="A195" s="1327"/>
      <c r="B195" s="1328"/>
      <c r="C195" s="1334"/>
      <c r="D195" s="1335"/>
      <c r="E195" s="1336"/>
      <c r="F195" s="1350" t="s">
        <v>30</v>
      </c>
      <c r="G195" s="1350"/>
      <c r="H195" s="1350" t="s">
        <v>31</v>
      </c>
      <c r="I195" s="1350"/>
      <c r="J195" s="1350" t="s">
        <v>119</v>
      </c>
      <c r="K195" s="1350"/>
      <c r="L195" s="1350" t="s">
        <v>199</v>
      </c>
      <c r="M195" s="1350"/>
      <c r="N195" s="1350" t="s">
        <v>200</v>
      </c>
      <c r="O195" s="1350"/>
      <c r="P195" s="1329"/>
      <c r="Q195" s="1330"/>
      <c r="R195" s="1341"/>
      <c r="S195" s="1330"/>
      <c r="T195" s="1686" t="s">
        <v>201</v>
      </c>
      <c r="U195" s="1687" t="s">
        <v>202</v>
      </c>
      <c r="V195" s="1686" t="s">
        <v>203</v>
      </c>
      <c r="W195" s="1686" t="s">
        <v>204</v>
      </c>
    </row>
    <row r="196" spans="1:130" s="462" customFormat="1" ht="30.75" customHeight="1" x14ac:dyDescent="0.25">
      <c r="A196" s="1329"/>
      <c r="B196" s="1330"/>
      <c r="C196" s="1036" t="s">
        <v>190</v>
      </c>
      <c r="D196" s="1037" t="s">
        <v>18</v>
      </c>
      <c r="E196" s="1069" t="s">
        <v>19</v>
      </c>
      <c r="F196" s="459" t="s">
        <v>18</v>
      </c>
      <c r="G196" s="460" t="s">
        <v>19</v>
      </c>
      <c r="H196" s="459" t="s">
        <v>18</v>
      </c>
      <c r="I196" s="460" t="s">
        <v>19</v>
      </c>
      <c r="J196" s="459" t="s">
        <v>18</v>
      </c>
      <c r="K196" s="460" t="s">
        <v>19</v>
      </c>
      <c r="L196" s="459" t="s">
        <v>18</v>
      </c>
      <c r="M196" s="460" t="s">
        <v>19</v>
      </c>
      <c r="N196" s="459" t="s">
        <v>18</v>
      </c>
      <c r="O196" s="460" t="s">
        <v>19</v>
      </c>
      <c r="P196" s="459" t="s">
        <v>18</v>
      </c>
      <c r="Q196" s="460" t="s">
        <v>19</v>
      </c>
      <c r="R196" s="1039" t="s">
        <v>18</v>
      </c>
      <c r="S196" s="460" t="s">
        <v>19</v>
      </c>
      <c r="T196" s="1352"/>
      <c r="U196" s="1354"/>
      <c r="V196" s="1352"/>
      <c r="W196" s="135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</row>
    <row r="197" spans="1:130" ht="21.75" customHeight="1" x14ac:dyDescent="0.25">
      <c r="A197" s="1684" t="s">
        <v>205</v>
      </c>
      <c r="B197" s="1685"/>
      <c r="C197" s="463">
        <f>SUM(D197+E197)</f>
        <v>0</v>
      </c>
      <c r="D197" s="464">
        <f>SUM(F197+H197+J197+L197+N197)</f>
        <v>0</v>
      </c>
      <c r="E197" s="1040">
        <f>SUM(G197+I197+K197+M197+O197)</f>
        <v>0</v>
      </c>
      <c r="F197" s="466"/>
      <c r="G197" s="1041"/>
      <c r="H197" s="466"/>
      <c r="I197" s="1041"/>
      <c r="J197" s="466"/>
      <c r="K197" s="1041"/>
      <c r="L197" s="466"/>
      <c r="M197" s="1041"/>
      <c r="N197" s="466"/>
      <c r="O197" s="1041"/>
      <c r="P197" s="466"/>
      <c r="Q197" s="1042"/>
      <c r="R197" s="1041"/>
      <c r="S197" s="1042"/>
      <c r="T197" s="469"/>
      <c r="U197" s="1042"/>
      <c r="V197" s="469"/>
      <c r="W197" s="469"/>
      <c r="X197" s="93"/>
      <c r="CG197" s="10">
        <v>0</v>
      </c>
      <c r="CH197" s="10">
        <v>0</v>
      </c>
      <c r="CI197" s="10">
        <v>0</v>
      </c>
      <c r="CJ197" s="10">
        <v>0</v>
      </c>
      <c r="CK197" s="10">
        <v>0</v>
      </c>
    </row>
    <row r="198" spans="1:130" ht="28.5" customHeight="1" x14ac:dyDescent="0.25">
      <c r="A198" s="429" t="s">
        <v>206</v>
      </c>
      <c r="B198" s="429"/>
      <c r="C198" s="429"/>
    </row>
    <row r="199" spans="1:130" x14ac:dyDescent="0.25">
      <c r="A199" s="1675" t="s">
        <v>195</v>
      </c>
      <c r="B199" s="1676"/>
      <c r="C199" s="1657" t="s">
        <v>32</v>
      </c>
      <c r="D199" s="1659"/>
    </row>
    <row r="200" spans="1:130" ht="23.25" customHeight="1" x14ac:dyDescent="0.25">
      <c r="A200" s="1329"/>
      <c r="B200" s="1330"/>
      <c r="C200" s="459" t="s">
        <v>18</v>
      </c>
      <c r="D200" s="460" t="s">
        <v>19</v>
      </c>
    </row>
    <row r="201" spans="1:130" ht="22.5" customHeight="1" x14ac:dyDescent="0.25">
      <c r="A201" s="1346" t="s">
        <v>207</v>
      </c>
      <c r="B201" s="1347"/>
      <c r="C201" s="470"/>
      <c r="D201" s="471"/>
    </row>
    <row r="202" spans="1:130" ht="24" customHeight="1" x14ac:dyDescent="0.25">
      <c r="A202" s="1348" t="s">
        <v>208</v>
      </c>
      <c r="B202" s="1349"/>
      <c r="C202" s="472"/>
      <c r="D202" s="473"/>
    </row>
    <row r="203" spans="1:130" ht="27.75" customHeight="1" x14ac:dyDescent="0.25">
      <c r="A203" s="1348" t="s">
        <v>209</v>
      </c>
      <c r="B203" s="1349"/>
      <c r="C203" s="472"/>
      <c r="D203" s="473"/>
    </row>
    <row r="204" spans="1:130" ht="27.75" customHeight="1" x14ac:dyDescent="0.25">
      <c r="A204" s="1342" t="s">
        <v>210</v>
      </c>
      <c r="B204" s="1343"/>
      <c r="C204" s="474"/>
      <c r="D204" s="475"/>
    </row>
    <row r="250" spans="1:130" s="476" customFormat="1" hidden="1" x14ac:dyDescent="0.25">
      <c r="A250" s="476">
        <f>SUM(F12:Y14,F20:R38,F43:Q46,F52:I54,F59:O63,C69:C72,C75:E75,C78:E81,F86:I90,F96:Q103,F108:AA137,F139:AA148,F154:AM159,F164:O169,F174:Q176,F183:Q184,F190:S191,F197:W197,C201:D204)</f>
        <v>165</v>
      </c>
      <c r="B250" s="476">
        <f>SUM(DF13:DY13,CG20:CN204)</f>
        <v>0</v>
      </c>
      <c r="BA250" s="477"/>
      <c r="BB250" s="477"/>
      <c r="BC250" s="477"/>
      <c r="BD250" s="477"/>
      <c r="BE250" s="477"/>
      <c r="BF250" s="477"/>
      <c r="BG250" s="477"/>
      <c r="BH250" s="477"/>
      <c r="BI250" s="477"/>
      <c r="BJ250" s="477"/>
      <c r="BK250" s="477"/>
      <c r="BL250" s="477"/>
      <c r="BM250" s="477"/>
      <c r="BN250" s="477"/>
      <c r="BO250" s="477"/>
      <c r="BP250" s="477"/>
      <c r="BQ250" s="477"/>
      <c r="BR250" s="477"/>
      <c r="BS250" s="477"/>
      <c r="BT250" s="477"/>
      <c r="BU250" s="477"/>
      <c r="BV250" s="477"/>
      <c r="BW250" s="477"/>
      <c r="BX250" s="477"/>
      <c r="BY250" s="477"/>
      <c r="BZ250" s="477"/>
      <c r="CA250" s="477"/>
      <c r="CB250" s="477"/>
      <c r="CC250" s="477"/>
      <c r="CD250" s="477"/>
      <c r="CE250" s="477"/>
      <c r="CF250" s="477"/>
      <c r="CG250" s="477"/>
      <c r="CH250" s="477"/>
      <c r="CI250" s="477"/>
      <c r="CJ250" s="477"/>
      <c r="CK250" s="477"/>
      <c r="CL250" s="477"/>
      <c r="CM250" s="477"/>
      <c r="CN250" s="477"/>
      <c r="CO250" s="477"/>
      <c r="CP250" s="477"/>
      <c r="CQ250" s="477"/>
      <c r="CR250" s="477"/>
      <c r="CS250" s="477"/>
      <c r="CT250" s="477"/>
      <c r="CU250" s="477"/>
      <c r="CV250" s="477"/>
      <c r="CW250" s="477"/>
      <c r="CX250" s="477"/>
      <c r="CY250" s="477"/>
      <c r="CZ250" s="477"/>
      <c r="DA250" s="477"/>
      <c r="DB250" s="477"/>
      <c r="DC250" s="477"/>
      <c r="DD250" s="477"/>
      <c r="DE250" s="477"/>
      <c r="DF250" s="477"/>
      <c r="DG250" s="477"/>
      <c r="DH250" s="477"/>
      <c r="DI250" s="477"/>
      <c r="DJ250" s="477"/>
      <c r="DK250" s="477"/>
      <c r="DL250" s="477"/>
      <c r="DM250" s="477"/>
      <c r="DN250" s="477"/>
      <c r="DO250" s="477"/>
      <c r="DP250" s="477"/>
      <c r="DQ250" s="477"/>
      <c r="DR250" s="477"/>
      <c r="DS250" s="477"/>
      <c r="DT250" s="477"/>
      <c r="DU250" s="477"/>
      <c r="DV250" s="477"/>
      <c r="DW250" s="477"/>
      <c r="DX250" s="477"/>
      <c r="DY250" s="477"/>
      <c r="DZ250" s="477"/>
    </row>
  </sheetData>
  <mergeCells count="224">
    <mergeCell ref="T194:W194"/>
    <mergeCell ref="F195:G195"/>
    <mergeCell ref="H195:I195"/>
    <mergeCell ref="J195:K195"/>
    <mergeCell ref="L195:M195"/>
    <mergeCell ref="N195:O195"/>
    <mergeCell ref="T195:T196"/>
    <mergeCell ref="U195:U196"/>
    <mergeCell ref="V195:V196"/>
    <mergeCell ref="W195:W196"/>
    <mergeCell ref="A190:A191"/>
    <mergeCell ref="A192:B192"/>
    <mergeCell ref="A194:B196"/>
    <mergeCell ref="C194:E195"/>
    <mergeCell ref="F194:O194"/>
    <mergeCell ref="P194:Q195"/>
    <mergeCell ref="R194:S195"/>
    <mergeCell ref="A204:B204"/>
    <mergeCell ref="A197:B197"/>
    <mergeCell ref="A199:B200"/>
    <mergeCell ref="C199:D199"/>
    <mergeCell ref="A201:B201"/>
    <mergeCell ref="A202:B202"/>
    <mergeCell ref="A203:B203"/>
    <mergeCell ref="A183:B183"/>
    <mergeCell ref="A184:B184"/>
    <mergeCell ref="A185:B185"/>
    <mergeCell ref="A187:B189"/>
    <mergeCell ref="C187:E188"/>
    <mergeCell ref="F187:S187"/>
    <mergeCell ref="F188:G188"/>
    <mergeCell ref="H188:I188"/>
    <mergeCell ref="J188:K188"/>
    <mergeCell ref="L188:M188"/>
    <mergeCell ref="N188:O188"/>
    <mergeCell ref="P188:Q188"/>
    <mergeCell ref="R188:S188"/>
    <mergeCell ref="A180:B182"/>
    <mergeCell ref="C180:E181"/>
    <mergeCell ref="F180:Q180"/>
    <mergeCell ref="F181:G181"/>
    <mergeCell ref="H181:I181"/>
    <mergeCell ref="J181:K181"/>
    <mergeCell ref="L181:M181"/>
    <mergeCell ref="N181:O181"/>
    <mergeCell ref="P181:Q181"/>
    <mergeCell ref="N172:O172"/>
    <mergeCell ref="P172:Q172"/>
    <mergeCell ref="A174:B174"/>
    <mergeCell ref="A175:B175"/>
    <mergeCell ref="A176:B176"/>
    <mergeCell ref="A177:B177"/>
    <mergeCell ref="A164:A166"/>
    <mergeCell ref="A167:A169"/>
    <mergeCell ref="A170:O170"/>
    <mergeCell ref="A171:B173"/>
    <mergeCell ref="C171:E172"/>
    <mergeCell ref="F171:Q171"/>
    <mergeCell ref="F172:G172"/>
    <mergeCell ref="H172:I172"/>
    <mergeCell ref="J172:K172"/>
    <mergeCell ref="L172:M172"/>
    <mergeCell ref="A154:A156"/>
    <mergeCell ref="R152:S152"/>
    <mergeCell ref="T152:U152"/>
    <mergeCell ref="V152:W152"/>
    <mergeCell ref="X152:Y152"/>
    <mergeCell ref="Z152:AA152"/>
    <mergeCell ref="AB152:AC152"/>
    <mergeCell ref="A157:A159"/>
    <mergeCell ref="A161:A163"/>
    <mergeCell ref="B161:B163"/>
    <mergeCell ref="C161:E162"/>
    <mergeCell ref="F161:O161"/>
    <mergeCell ref="F162:G162"/>
    <mergeCell ref="H162:I162"/>
    <mergeCell ref="J162:K162"/>
    <mergeCell ref="L162:M162"/>
    <mergeCell ref="N162:O162"/>
    <mergeCell ref="A149:B149"/>
    <mergeCell ref="A151:B153"/>
    <mergeCell ref="C151:E152"/>
    <mergeCell ref="F151:AM151"/>
    <mergeCell ref="F152:G152"/>
    <mergeCell ref="H152:I152"/>
    <mergeCell ref="J152:K152"/>
    <mergeCell ref="L152:M152"/>
    <mergeCell ref="N152:O152"/>
    <mergeCell ref="P152:Q152"/>
    <mergeCell ref="AD152:AE152"/>
    <mergeCell ref="AF152:AG152"/>
    <mergeCell ref="AH152:AI152"/>
    <mergeCell ref="AJ152:AK152"/>
    <mergeCell ref="AL152:AM152"/>
    <mergeCell ref="A123:A127"/>
    <mergeCell ref="A128:A132"/>
    <mergeCell ref="A133:A137"/>
    <mergeCell ref="A138:B138"/>
    <mergeCell ref="A139:A143"/>
    <mergeCell ref="A144:A148"/>
    <mergeCell ref="V106:W106"/>
    <mergeCell ref="X106:Y106"/>
    <mergeCell ref="Z106:AA106"/>
    <mergeCell ref="A108:A112"/>
    <mergeCell ref="A113:A117"/>
    <mergeCell ref="A118:A122"/>
    <mergeCell ref="C105:E106"/>
    <mergeCell ref="F105:AA105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A98:B98"/>
    <mergeCell ref="A99:B99"/>
    <mergeCell ref="A100:B100"/>
    <mergeCell ref="A101:A103"/>
    <mergeCell ref="A105:A107"/>
    <mergeCell ref="B105:B107"/>
    <mergeCell ref="J94:K94"/>
    <mergeCell ref="L94:M94"/>
    <mergeCell ref="N94:O94"/>
    <mergeCell ref="P94:Q94"/>
    <mergeCell ref="A96:B96"/>
    <mergeCell ref="A97:B97"/>
    <mergeCell ref="A88:B88"/>
    <mergeCell ref="A89:B89"/>
    <mergeCell ref="A90:B90"/>
    <mergeCell ref="A91:P91"/>
    <mergeCell ref="A92:Q92"/>
    <mergeCell ref="A93:B95"/>
    <mergeCell ref="C93:E94"/>
    <mergeCell ref="F93:Q93"/>
    <mergeCell ref="F94:G94"/>
    <mergeCell ref="H94:I94"/>
    <mergeCell ref="C83:E83"/>
    <mergeCell ref="F83:G83"/>
    <mergeCell ref="H83:I83"/>
    <mergeCell ref="A85:B85"/>
    <mergeCell ref="A86:B86"/>
    <mergeCell ref="A87:B87"/>
    <mergeCell ref="A74:B74"/>
    <mergeCell ref="A75:B75"/>
    <mergeCell ref="A77:B77"/>
    <mergeCell ref="A78:A79"/>
    <mergeCell ref="A80:A81"/>
    <mergeCell ref="A83:B84"/>
    <mergeCell ref="C66:C67"/>
    <mergeCell ref="A68:B68"/>
    <mergeCell ref="A69:B69"/>
    <mergeCell ref="A70:B70"/>
    <mergeCell ref="A71:B71"/>
    <mergeCell ref="A72:B72"/>
    <mergeCell ref="A59:B59"/>
    <mergeCell ref="A60:B60"/>
    <mergeCell ref="A61:B61"/>
    <mergeCell ref="A62:B62"/>
    <mergeCell ref="A63:B63"/>
    <mergeCell ref="A66:B67"/>
    <mergeCell ref="A54:B54"/>
    <mergeCell ref="A56:B58"/>
    <mergeCell ref="C56:E57"/>
    <mergeCell ref="F56:O56"/>
    <mergeCell ref="F57:G57"/>
    <mergeCell ref="H57:I57"/>
    <mergeCell ref="J57:K57"/>
    <mergeCell ref="L57:M57"/>
    <mergeCell ref="N57:O57"/>
    <mergeCell ref="F48:I48"/>
    <mergeCell ref="F49:G49"/>
    <mergeCell ref="H49:I49"/>
    <mergeCell ref="A51:B51"/>
    <mergeCell ref="A52:B52"/>
    <mergeCell ref="A53:B53"/>
    <mergeCell ref="A43:B43"/>
    <mergeCell ref="A44:B44"/>
    <mergeCell ref="A45:B45"/>
    <mergeCell ref="A46:B46"/>
    <mergeCell ref="A48:B50"/>
    <mergeCell ref="C48:E49"/>
    <mergeCell ref="A40:B42"/>
    <mergeCell ref="C40:E41"/>
    <mergeCell ref="F40:Q40"/>
    <mergeCell ref="F41:G41"/>
    <mergeCell ref="H41:I41"/>
    <mergeCell ref="J41:K41"/>
    <mergeCell ref="L41:M41"/>
    <mergeCell ref="N41:O41"/>
    <mergeCell ref="P41:Q41"/>
    <mergeCell ref="A20:B20"/>
    <mergeCell ref="A21:A24"/>
    <mergeCell ref="A25:A33"/>
    <mergeCell ref="A34:A35"/>
    <mergeCell ref="A36:A38"/>
    <mergeCell ref="A17:A19"/>
    <mergeCell ref="B17:B19"/>
    <mergeCell ref="C17:E18"/>
    <mergeCell ref="F17:Q17"/>
    <mergeCell ref="R17:R19"/>
    <mergeCell ref="F18:G18"/>
    <mergeCell ref="H18:I18"/>
    <mergeCell ref="J18:K18"/>
    <mergeCell ref="L18:M18"/>
    <mergeCell ref="N18:O18"/>
    <mergeCell ref="R10:S10"/>
    <mergeCell ref="T10:U10"/>
    <mergeCell ref="V10:W10"/>
    <mergeCell ref="P18:Q18"/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</mergeCells>
  <dataValidations count="1">
    <dataValidation type="whole" operator="greaterThanOrEqual" allowBlank="1" showInputMessage="1" showErrorMessage="1" error="Valor no Permitido" sqref="F12:Y14 F20:R38 F43:Q46 F52:I54 F59:O63 C69:C72 C75:E75 C78:E81 F86:I90 F96:Q103 F108:AA137 F139:AA148 F154:AM159 F164:O169 F174:Q176 F183:Q184 F190:S191 F197:W197 C201:D204" xr:uid="{C5316F72-BD56-44C6-B520-84682493D135}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55D08-A144-4E3F-BAD6-C7BEEACC3F1D}">
  <dimension ref="A1:DZ250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3.28515625" style="12" customWidth="1"/>
    <col min="2" max="2" width="30.7109375" style="12" customWidth="1"/>
    <col min="3" max="3" width="18.85546875" style="12" customWidth="1"/>
    <col min="4" max="4" width="17.28515625" style="12" customWidth="1"/>
    <col min="5" max="5" width="18.42578125" style="12" customWidth="1"/>
    <col min="6" max="6" width="16.140625" style="12" customWidth="1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/>
    <col min="76" max="78" width="16" style="9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6384" width="11.42578125" style="12"/>
  </cols>
  <sheetData>
    <row r="1" spans="1:130" s="2" customFormat="1" ht="16.149999999999999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149999999999999" customHeight="1" x14ac:dyDescent="0.15">
      <c r="A2" s="1" t="str">
        <f>CONCATENATE("COMUNA: ",[10]NOMBRE!B2," - ","( ",[10]NOMBRE!C2,[10]NOMBRE!D2,[10]NOMBRE!E2,[10]NOMBRE!F2,[10]NOMBRE!G2,"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149999999999999" customHeight="1" x14ac:dyDescent="0.1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149999999999999" customHeight="1" x14ac:dyDescent="0.15">
      <c r="A4" s="1" t="str">
        <f>CONCATENATE("MES: ",[10]NOMBRE!B6," - ","( ",[10]NOMBRE!C6,[10]NOMBRE!D6," )")</f>
        <v>MES: SEPTIEMBRE - ( 09 )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149999999999999" customHeight="1" x14ac:dyDescent="0.15">
      <c r="A5" s="1" t="str">
        <f>CONCATENATE("AÑO: ",[10]NOMBRE!B7)</f>
        <v>AÑO: 2019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1186" t="s">
        <v>1</v>
      </c>
      <c r="B6" s="1186"/>
      <c r="C6" s="1186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  <c r="T6" s="1186"/>
      <c r="U6" s="1186"/>
      <c r="V6" s="1186"/>
      <c r="W6" s="1186"/>
      <c r="X6" s="1186"/>
      <c r="Y6" s="1187"/>
      <c r="Z6" s="7"/>
      <c r="AA6" s="7"/>
    </row>
    <row r="7" spans="1:130" ht="31.1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17"/>
      <c r="S7" s="17"/>
      <c r="T7" s="17"/>
      <c r="U7" s="17"/>
      <c r="V7" s="17"/>
      <c r="W7" s="17"/>
      <c r="X7" s="17"/>
      <c r="Y7" s="1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15" customHeight="1" x14ac:dyDescent="0.25">
      <c r="A8" s="18" t="s">
        <v>3</v>
      </c>
      <c r="B8" s="19"/>
      <c r="C8" s="19"/>
      <c r="D8" s="19"/>
      <c r="E8" s="19"/>
      <c r="F8" s="20"/>
      <c r="G8" s="21"/>
      <c r="H8" s="22"/>
      <c r="I8" s="23"/>
      <c r="J8" s="21"/>
      <c r="K8" s="743"/>
      <c r="L8" s="21"/>
      <c r="M8" s="22"/>
      <c r="N8" s="23"/>
      <c r="O8" s="23"/>
      <c r="P8" s="25"/>
      <c r="Q8" s="21"/>
      <c r="R8" s="22"/>
      <c r="S8" s="22"/>
      <c r="T8" s="22"/>
      <c r="U8" s="22"/>
      <c r="V8" s="22"/>
      <c r="W8" s="22"/>
      <c r="X8" s="22"/>
      <c r="Y8" s="23"/>
      <c r="Z8" s="26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149999999999999" customHeight="1" x14ac:dyDescent="0.25">
      <c r="A9" s="1183" t="s">
        <v>4</v>
      </c>
      <c r="B9" s="1183"/>
      <c r="C9" s="1644" t="s">
        <v>5</v>
      </c>
      <c r="D9" s="1646"/>
      <c r="E9" s="1645"/>
      <c r="F9" s="1621" t="s">
        <v>6</v>
      </c>
      <c r="G9" s="1641"/>
      <c r="H9" s="1641"/>
      <c r="I9" s="1641"/>
      <c r="J9" s="1641"/>
      <c r="K9" s="1641"/>
      <c r="L9" s="1641"/>
      <c r="M9" s="1641"/>
      <c r="N9" s="1641"/>
      <c r="O9" s="1641"/>
      <c r="P9" s="1641"/>
      <c r="Q9" s="1641"/>
      <c r="R9" s="1641"/>
      <c r="S9" s="1641"/>
      <c r="T9" s="1641"/>
      <c r="U9" s="1641"/>
      <c r="V9" s="1641"/>
      <c r="W9" s="1641"/>
      <c r="X9" s="1641"/>
      <c r="Y9" s="1622"/>
      <c r="Z9" s="945"/>
      <c r="AA9" s="991"/>
    </row>
    <row r="10" spans="1:130" ht="16.149999999999999" customHeight="1" x14ac:dyDescent="0.25">
      <c r="A10" s="1183"/>
      <c r="B10" s="1183"/>
      <c r="C10" s="1190"/>
      <c r="D10" s="1191"/>
      <c r="E10" s="1185"/>
      <c r="F10" s="1621" t="s">
        <v>7</v>
      </c>
      <c r="G10" s="1622"/>
      <c r="H10" s="1621" t="s">
        <v>8</v>
      </c>
      <c r="I10" s="1622"/>
      <c r="J10" s="1621" t="s">
        <v>9</v>
      </c>
      <c r="K10" s="1622"/>
      <c r="L10" s="1621" t="s">
        <v>10</v>
      </c>
      <c r="M10" s="1622"/>
      <c r="N10" s="1621" t="s">
        <v>11</v>
      </c>
      <c r="O10" s="1622"/>
      <c r="P10" s="1621" t="s">
        <v>12</v>
      </c>
      <c r="Q10" s="1622"/>
      <c r="R10" s="1621" t="s">
        <v>13</v>
      </c>
      <c r="S10" s="1622"/>
      <c r="T10" s="1621" t="s">
        <v>14</v>
      </c>
      <c r="U10" s="1622"/>
      <c r="V10" s="1621" t="s">
        <v>15</v>
      </c>
      <c r="W10" s="1622"/>
      <c r="X10" s="1621" t="s">
        <v>16</v>
      </c>
      <c r="Y10" s="1622"/>
      <c r="Z10" s="29"/>
      <c r="AA10" s="7"/>
    </row>
    <row r="11" spans="1:130" ht="16.149999999999999" customHeight="1" x14ac:dyDescent="0.25">
      <c r="A11" s="1183"/>
      <c r="B11" s="1183"/>
      <c r="C11" s="30" t="s">
        <v>17</v>
      </c>
      <c r="D11" s="1090" t="s">
        <v>18</v>
      </c>
      <c r="E11" s="1092" t="s">
        <v>19</v>
      </c>
      <c r="F11" s="33" t="s">
        <v>18</v>
      </c>
      <c r="G11" s="1074" t="s">
        <v>19</v>
      </c>
      <c r="H11" s="33" t="s">
        <v>18</v>
      </c>
      <c r="I11" s="1074" t="s">
        <v>19</v>
      </c>
      <c r="J11" s="33" t="s">
        <v>18</v>
      </c>
      <c r="K11" s="1074" t="s">
        <v>19</v>
      </c>
      <c r="L11" s="1070" t="s">
        <v>18</v>
      </c>
      <c r="M11" s="1074" t="s">
        <v>19</v>
      </c>
      <c r="N11" s="33" t="s">
        <v>18</v>
      </c>
      <c r="O11" s="1074" t="s">
        <v>19</v>
      </c>
      <c r="P11" s="33" t="s">
        <v>18</v>
      </c>
      <c r="Q11" s="1074" t="s">
        <v>19</v>
      </c>
      <c r="R11" s="33" t="s">
        <v>18</v>
      </c>
      <c r="S11" s="1074" t="s">
        <v>19</v>
      </c>
      <c r="T11" s="33" t="s">
        <v>18</v>
      </c>
      <c r="U11" s="1074" t="s">
        <v>19</v>
      </c>
      <c r="V11" s="33" t="s">
        <v>18</v>
      </c>
      <c r="W11" s="1074" t="s">
        <v>19</v>
      </c>
      <c r="X11" s="33" t="s">
        <v>18</v>
      </c>
      <c r="Y11" s="1074" t="s">
        <v>19</v>
      </c>
      <c r="Z11" s="950"/>
      <c r="AA11" s="990"/>
    </row>
    <row r="12" spans="1:130" ht="16.149999999999999" customHeight="1" x14ac:dyDescent="0.25">
      <c r="A12" s="1183" t="s">
        <v>20</v>
      </c>
      <c r="B12" s="1183"/>
      <c r="C12" s="38">
        <f>SUM(D12+E12)</f>
        <v>0</v>
      </c>
      <c r="D12" s="952">
        <f>SUM(F12+H12+J12+L12+N12+P12+R12+T12+V12+X12)</f>
        <v>0</v>
      </c>
      <c r="E12" s="953">
        <f t="shared" ref="D12:E14" si="0">SUM(G12+I12+K12+M12+O12+Q12+S12+U12+W12+Y12)</f>
        <v>0</v>
      </c>
      <c r="F12" s="41"/>
      <c r="G12" s="42"/>
      <c r="H12" s="41"/>
      <c r="I12" s="42"/>
      <c r="J12" s="41"/>
      <c r="K12" s="42"/>
      <c r="L12" s="41"/>
      <c r="M12" s="42"/>
      <c r="N12" s="954"/>
      <c r="O12" s="42"/>
      <c r="P12" s="41"/>
      <c r="Q12" s="42"/>
      <c r="R12" s="41"/>
      <c r="S12" s="42"/>
      <c r="T12" s="41"/>
      <c r="U12" s="42"/>
      <c r="V12" s="41"/>
      <c r="W12" s="42"/>
      <c r="X12" s="41"/>
      <c r="Y12" s="42"/>
      <c r="Z12" s="44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130" ht="16.149999999999999" customHeight="1" x14ac:dyDescent="0.25">
      <c r="A13" s="1645" t="s">
        <v>21</v>
      </c>
      <c r="B13" s="46" t="s">
        <v>22</v>
      </c>
      <c r="C13" s="47">
        <f>SUM(D13+E13)</f>
        <v>0</v>
      </c>
      <c r="D13" s="48">
        <f t="shared" si="0"/>
        <v>0</v>
      </c>
      <c r="E13" s="49">
        <f t="shared" si="0"/>
        <v>0</v>
      </c>
      <c r="F13" s="50"/>
      <c r="G13" s="51"/>
      <c r="H13" s="50"/>
      <c r="I13" s="51"/>
      <c r="J13" s="50"/>
      <c r="K13" s="51"/>
      <c r="L13" s="50"/>
      <c r="M13" s="51"/>
      <c r="N13" s="52"/>
      <c r="O13" s="51"/>
      <c r="P13" s="50"/>
      <c r="Q13" s="51"/>
      <c r="R13" s="50"/>
      <c r="S13" s="51"/>
      <c r="T13" s="50"/>
      <c r="U13" s="51"/>
      <c r="V13" s="50"/>
      <c r="W13" s="51"/>
      <c r="X13" s="50"/>
      <c r="Y13" s="51"/>
      <c r="Z13" s="44"/>
      <c r="AA13" s="991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149999999999999" customHeight="1" x14ac:dyDescent="0.25">
      <c r="A14" s="1185"/>
      <c r="B14" s="1080" t="s">
        <v>23</v>
      </c>
      <c r="C14" s="54">
        <f>SUM(D14+E14)</f>
        <v>0</v>
      </c>
      <c r="D14" s="55">
        <f t="shared" si="0"/>
        <v>0</v>
      </c>
      <c r="E14" s="56">
        <f t="shared" si="0"/>
        <v>0</v>
      </c>
      <c r="F14" s="57"/>
      <c r="G14" s="57"/>
      <c r="H14" s="58"/>
      <c r="I14" s="59"/>
      <c r="J14" s="58"/>
      <c r="K14" s="59"/>
      <c r="L14" s="955"/>
      <c r="M14" s="956"/>
      <c r="N14" s="957"/>
      <c r="O14" s="956"/>
      <c r="P14" s="957"/>
      <c r="Q14" s="956"/>
      <c r="R14" s="955"/>
      <c r="S14" s="956"/>
      <c r="T14" s="958"/>
      <c r="U14" s="959"/>
      <c r="V14" s="955"/>
      <c r="W14" s="959"/>
      <c r="X14" s="955"/>
      <c r="Y14" s="57"/>
      <c r="Z14" s="44"/>
      <c r="AA14" s="65"/>
    </row>
    <row r="15" spans="1:130" ht="15" customHeight="1" x14ac:dyDescent="0.25">
      <c r="A15" s="960"/>
      <c r="B15" s="961"/>
      <c r="C15" s="68"/>
      <c r="D15" s="962"/>
      <c r="E15" s="70"/>
      <c r="F15" s="963"/>
      <c r="G15" s="964"/>
      <c r="H15" s="964"/>
      <c r="I15" s="962"/>
      <c r="J15" s="964"/>
      <c r="K15" s="963"/>
      <c r="L15" s="70"/>
      <c r="M15" s="73"/>
      <c r="N15" s="965"/>
      <c r="O15" s="966"/>
      <c r="P15" s="966"/>
      <c r="Q15" s="963"/>
      <c r="R15" s="70"/>
      <c r="S15" s="963"/>
      <c r="T15" s="963"/>
      <c r="U15" s="963"/>
      <c r="V15" s="963"/>
      <c r="W15" s="967"/>
      <c r="X15" s="963"/>
      <c r="Y15" s="963"/>
      <c r="Z15" s="1071"/>
      <c r="AA15" s="78"/>
    </row>
    <row r="16" spans="1:130" ht="31.15" customHeight="1" x14ac:dyDescent="0.25">
      <c r="A16" s="79" t="s">
        <v>24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1081"/>
      <c r="R16" s="81"/>
      <c r="S16" s="81"/>
      <c r="T16" s="81"/>
      <c r="U16" s="81"/>
      <c r="V16" s="81"/>
      <c r="W16" s="7"/>
      <c r="X16" s="7"/>
      <c r="Y16" s="7"/>
      <c r="Z16" s="7"/>
      <c r="AA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92" ht="16.149999999999999" customHeight="1" x14ac:dyDescent="0.25">
      <c r="A17" s="1640" t="s">
        <v>25</v>
      </c>
      <c r="B17" s="1640" t="s">
        <v>26</v>
      </c>
      <c r="C17" s="1644" t="s">
        <v>27</v>
      </c>
      <c r="D17" s="1646"/>
      <c r="E17" s="1645"/>
      <c r="F17" s="1629" t="s">
        <v>28</v>
      </c>
      <c r="G17" s="1649"/>
      <c r="H17" s="1649"/>
      <c r="I17" s="1649"/>
      <c r="J17" s="1649"/>
      <c r="K17" s="1649"/>
      <c r="L17" s="1649"/>
      <c r="M17" s="1649"/>
      <c r="N17" s="1649"/>
      <c r="O17" s="1649"/>
      <c r="P17" s="1649"/>
      <c r="Q17" s="1631"/>
      <c r="R17" s="1655" t="s">
        <v>29</v>
      </c>
      <c r="S17" s="7"/>
      <c r="T17" s="7"/>
      <c r="U17" s="7"/>
      <c r="V17" s="7"/>
      <c r="W17" s="7"/>
      <c r="X17" s="7"/>
      <c r="Y17" s="7"/>
      <c r="Z17" s="7"/>
      <c r="AA17" s="7"/>
    </row>
    <row r="18" spans="1:92" ht="16.149999999999999" customHeight="1" x14ac:dyDescent="0.25">
      <c r="A18" s="1198"/>
      <c r="B18" s="1198"/>
      <c r="C18" s="1190"/>
      <c r="D18" s="1191"/>
      <c r="E18" s="1185"/>
      <c r="F18" s="1621" t="s">
        <v>30</v>
      </c>
      <c r="G18" s="1622"/>
      <c r="H18" s="1621" t="s">
        <v>31</v>
      </c>
      <c r="I18" s="1622"/>
      <c r="J18" s="1621" t="s">
        <v>15</v>
      </c>
      <c r="K18" s="1622"/>
      <c r="L18" s="1621" t="s">
        <v>32</v>
      </c>
      <c r="M18" s="1622"/>
      <c r="N18" s="1621" t="s">
        <v>33</v>
      </c>
      <c r="O18" s="1622"/>
      <c r="P18" s="1621" t="s">
        <v>34</v>
      </c>
      <c r="Q18" s="1625"/>
      <c r="R18" s="1194"/>
      <c r="S18" s="7"/>
      <c r="T18" s="7"/>
      <c r="U18" s="7"/>
      <c r="V18" s="7"/>
      <c r="W18" s="7"/>
      <c r="X18" s="7"/>
      <c r="Y18" s="7"/>
      <c r="Z18" s="7"/>
      <c r="AA18" s="7"/>
    </row>
    <row r="19" spans="1:92" ht="16.149999999999999" customHeight="1" x14ac:dyDescent="0.25">
      <c r="A19" s="1199"/>
      <c r="B19" s="1199"/>
      <c r="C19" s="1001" t="s">
        <v>17</v>
      </c>
      <c r="D19" s="83" t="s">
        <v>18</v>
      </c>
      <c r="E19" s="1092" t="s">
        <v>19</v>
      </c>
      <c r="F19" s="1091" t="s">
        <v>18</v>
      </c>
      <c r="G19" s="1092" t="s">
        <v>19</v>
      </c>
      <c r="H19" s="1091" t="s">
        <v>18</v>
      </c>
      <c r="I19" s="1092" t="s">
        <v>19</v>
      </c>
      <c r="J19" s="1091" t="s">
        <v>18</v>
      </c>
      <c r="K19" s="1092" t="s">
        <v>19</v>
      </c>
      <c r="L19" s="1091" t="s">
        <v>18</v>
      </c>
      <c r="M19" s="1092" t="s">
        <v>19</v>
      </c>
      <c r="N19" s="1091" t="s">
        <v>18</v>
      </c>
      <c r="O19" s="1092" t="s">
        <v>19</v>
      </c>
      <c r="P19" s="1091" t="s">
        <v>18</v>
      </c>
      <c r="Q19" s="1099" t="s">
        <v>19</v>
      </c>
      <c r="R19" s="1195"/>
      <c r="S19" s="7"/>
      <c r="T19" s="7"/>
      <c r="U19" s="7"/>
      <c r="V19" s="86"/>
      <c r="W19" s="86"/>
      <c r="X19" s="86"/>
      <c r="Y19" s="86"/>
      <c r="Z19" s="86"/>
      <c r="AA19" s="7"/>
    </row>
    <row r="20" spans="1:92" ht="16.149999999999999" customHeight="1" x14ac:dyDescent="0.25">
      <c r="A20" s="1621" t="s">
        <v>35</v>
      </c>
      <c r="B20" s="1622"/>
      <c r="C20" s="1008">
        <f t="shared" ref="C20:C38" si="1">SUM(D20+E20)</f>
        <v>0</v>
      </c>
      <c r="D20" s="1009">
        <f t="shared" ref="D20:E38" si="2">SUM(F20+H20+J20+L20+N20+P20)</f>
        <v>0</v>
      </c>
      <c r="E20" s="974">
        <f t="shared" si="2"/>
        <v>0</v>
      </c>
      <c r="F20" s="41"/>
      <c r="G20" s="42"/>
      <c r="H20" s="41"/>
      <c r="I20" s="42"/>
      <c r="J20" s="41"/>
      <c r="K20" s="42"/>
      <c r="L20" s="41"/>
      <c r="M20" s="42"/>
      <c r="N20" s="975"/>
      <c r="O20" s="42"/>
      <c r="P20" s="975"/>
      <c r="Q20" s="91"/>
      <c r="R20" s="976"/>
      <c r="S20" s="93"/>
      <c r="T20" s="45"/>
      <c r="U20" s="45"/>
      <c r="V20" s="45"/>
      <c r="W20" s="45"/>
      <c r="X20" s="45"/>
      <c r="Y20" s="45"/>
      <c r="Z20" s="45"/>
      <c r="AA20" s="45"/>
      <c r="AB20" s="45"/>
      <c r="AC20" s="45"/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</row>
    <row r="21" spans="1:92" ht="16.149999999999999" customHeight="1" x14ac:dyDescent="0.25">
      <c r="A21" s="1640" t="s">
        <v>36</v>
      </c>
      <c r="B21" s="94" t="s">
        <v>22</v>
      </c>
      <c r="C21" s="95">
        <f t="shared" si="1"/>
        <v>0</v>
      </c>
      <c r="D21" s="96">
        <f t="shared" si="2"/>
        <v>0</v>
      </c>
      <c r="E21" s="97">
        <f t="shared" si="2"/>
        <v>0</v>
      </c>
      <c r="F21" s="50"/>
      <c r="G21" s="51"/>
      <c r="H21" s="50"/>
      <c r="I21" s="51"/>
      <c r="J21" s="50"/>
      <c r="K21" s="51"/>
      <c r="L21" s="50"/>
      <c r="M21" s="51"/>
      <c r="N21" s="98"/>
      <c r="O21" s="51"/>
      <c r="P21" s="98"/>
      <c r="Q21" s="99"/>
      <c r="R21" s="100"/>
      <c r="S21" s="101"/>
      <c r="T21" s="7"/>
      <c r="U21" s="7"/>
      <c r="V21" s="86"/>
      <c r="W21" s="86"/>
      <c r="X21" s="86"/>
      <c r="Y21" s="86"/>
      <c r="Z21" s="86"/>
      <c r="AA21" s="7"/>
    </row>
    <row r="22" spans="1:92" ht="16.149999999999999" customHeight="1" x14ac:dyDescent="0.25">
      <c r="A22" s="1198"/>
      <c r="B22" s="1083" t="s">
        <v>37</v>
      </c>
      <c r="C22" s="47">
        <f t="shared" si="1"/>
        <v>0</v>
      </c>
      <c r="D22" s="103">
        <f t="shared" si="2"/>
        <v>0</v>
      </c>
      <c r="E22" s="49">
        <f t="shared" si="2"/>
        <v>0</v>
      </c>
      <c r="F22" s="104"/>
      <c r="G22" s="105"/>
      <c r="H22" s="104"/>
      <c r="I22" s="105"/>
      <c r="J22" s="104"/>
      <c r="K22" s="105"/>
      <c r="L22" s="104"/>
      <c r="M22" s="105"/>
      <c r="N22" s="106"/>
      <c r="O22" s="105"/>
      <c r="P22" s="106"/>
      <c r="Q22" s="107"/>
      <c r="R22" s="108"/>
      <c r="S22" s="101"/>
      <c r="T22" s="7"/>
      <c r="U22" s="7"/>
      <c r="V22" s="86"/>
      <c r="W22" s="86"/>
      <c r="X22" s="86"/>
      <c r="Y22" s="86"/>
      <c r="Z22" s="86"/>
      <c r="AA22" s="7"/>
    </row>
    <row r="23" spans="1:92" ht="16.149999999999999" customHeight="1" x14ac:dyDescent="0.25">
      <c r="A23" s="1198"/>
      <c r="B23" s="1084" t="s">
        <v>38</v>
      </c>
      <c r="C23" s="110">
        <f t="shared" si="1"/>
        <v>0</v>
      </c>
      <c r="D23" s="111">
        <f t="shared" si="2"/>
        <v>0</v>
      </c>
      <c r="E23" s="112">
        <f t="shared" si="2"/>
        <v>0</v>
      </c>
      <c r="F23" s="104"/>
      <c r="G23" s="105"/>
      <c r="H23" s="104"/>
      <c r="I23" s="105"/>
      <c r="J23" s="104"/>
      <c r="K23" s="105"/>
      <c r="L23" s="104"/>
      <c r="M23" s="105"/>
      <c r="N23" s="106"/>
      <c r="O23" s="105"/>
      <c r="P23" s="106"/>
      <c r="Q23" s="107"/>
      <c r="R23" s="108"/>
      <c r="S23" s="101"/>
      <c r="T23" s="7"/>
      <c r="U23" s="7"/>
      <c r="V23" s="86"/>
      <c r="W23" s="86"/>
      <c r="X23" s="86"/>
      <c r="Y23" s="86"/>
      <c r="Z23" s="86"/>
      <c r="AA23" s="7"/>
    </row>
    <row r="24" spans="1:92" ht="16.149999999999999" customHeight="1" x14ac:dyDescent="0.25">
      <c r="A24" s="1199"/>
      <c r="B24" s="113" t="s">
        <v>39</v>
      </c>
      <c r="C24" s="54">
        <f t="shared" si="1"/>
        <v>0</v>
      </c>
      <c r="D24" s="114">
        <f t="shared" si="2"/>
        <v>0</v>
      </c>
      <c r="E24" s="56">
        <f t="shared" si="2"/>
        <v>0</v>
      </c>
      <c r="F24" s="58"/>
      <c r="G24" s="59"/>
      <c r="H24" s="58"/>
      <c r="I24" s="59"/>
      <c r="J24" s="58"/>
      <c r="K24" s="59"/>
      <c r="L24" s="58"/>
      <c r="M24" s="59"/>
      <c r="N24" s="115"/>
      <c r="O24" s="59"/>
      <c r="P24" s="115"/>
      <c r="Q24" s="116"/>
      <c r="R24" s="117"/>
      <c r="S24" s="101"/>
      <c r="T24" s="7"/>
      <c r="U24" s="7"/>
      <c r="V24" s="7"/>
      <c r="W24" s="7"/>
      <c r="X24" s="86"/>
      <c r="Y24" s="86"/>
      <c r="Z24" s="86"/>
      <c r="AA24" s="86"/>
    </row>
    <row r="25" spans="1:92" ht="16.149999999999999" customHeight="1" x14ac:dyDescent="0.25">
      <c r="A25" s="1640" t="s">
        <v>40</v>
      </c>
      <c r="B25" s="118" t="s">
        <v>41</v>
      </c>
      <c r="C25" s="95">
        <f t="shared" si="1"/>
        <v>0</v>
      </c>
      <c r="D25" s="96">
        <f t="shared" si="2"/>
        <v>0</v>
      </c>
      <c r="E25" s="97">
        <f t="shared" si="2"/>
        <v>0</v>
      </c>
      <c r="F25" s="119"/>
      <c r="G25" s="120"/>
      <c r="H25" s="119"/>
      <c r="I25" s="120"/>
      <c r="J25" s="119"/>
      <c r="K25" s="120"/>
      <c r="L25" s="119"/>
      <c r="M25" s="120"/>
      <c r="N25" s="121"/>
      <c r="O25" s="120"/>
      <c r="P25" s="121"/>
      <c r="Q25" s="122"/>
      <c r="R25" s="123"/>
      <c r="S25" s="101"/>
      <c r="T25" s="7"/>
      <c r="U25" s="7"/>
      <c r="V25" s="7"/>
      <c r="W25" s="7"/>
      <c r="X25" s="86"/>
      <c r="Y25" s="86"/>
      <c r="Z25" s="86"/>
      <c r="AA25" s="86"/>
    </row>
    <row r="26" spans="1:92" ht="16.149999999999999" customHeight="1" x14ac:dyDescent="0.25">
      <c r="A26" s="1198"/>
      <c r="B26" s="124" t="s">
        <v>42</v>
      </c>
      <c r="C26" s="47">
        <f t="shared" si="1"/>
        <v>0</v>
      </c>
      <c r="D26" s="103">
        <f t="shared" si="2"/>
        <v>0</v>
      </c>
      <c r="E26" s="49">
        <f t="shared" si="2"/>
        <v>0</v>
      </c>
      <c r="F26" s="50"/>
      <c r="G26" s="51"/>
      <c r="H26" s="50"/>
      <c r="I26" s="51"/>
      <c r="J26" s="50"/>
      <c r="K26" s="51"/>
      <c r="L26" s="50"/>
      <c r="M26" s="51"/>
      <c r="N26" s="98"/>
      <c r="O26" s="51"/>
      <c r="P26" s="98"/>
      <c r="Q26" s="99"/>
      <c r="R26" s="100"/>
      <c r="S26" s="101"/>
      <c r="T26" s="7"/>
      <c r="U26" s="7"/>
      <c r="V26" s="7"/>
      <c r="W26" s="7"/>
      <c r="X26" s="86"/>
      <c r="Y26" s="86"/>
      <c r="Z26" s="86"/>
      <c r="AA26" s="86"/>
    </row>
    <row r="27" spans="1:92" ht="16.149999999999999" customHeight="1" x14ac:dyDescent="0.25">
      <c r="A27" s="1198"/>
      <c r="B27" s="124" t="s">
        <v>43</v>
      </c>
      <c r="C27" s="47">
        <f t="shared" si="1"/>
        <v>0</v>
      </c>
      <c r="D27" s="103">
        <f t="shared" si="2"/>
        <v>0</v>
      </c>
      <c r="E27" s="49">
        <f t="shared" si="2"/>
        <v>0</v>
      </c>
      <c r="F27" s="50"/>
      <c r="G27" s="51"/>
      <c r="H27" s="50"/>
      <c r="I27" s="51"/>
      <c r="J27" s="50"/>
      <c r="K27" s="51"/>
      <c r="L27" s="50"/>
      <c r="M27" s="51"/>
      <c r="N27" s="98"/>
      <c r="O27" s="51"/>
      <c r="P27" s="98"/>
      <c r="Q27" s="99"/>
      <c r="R27" s="100"/>
      <c r="S27" s="101"/>
      <c r="T27" s="7"/>
      <c r="U27" s="8"/>
      <c r="V27" s="7"/>
      <c r="W27" s="7"/>
      <c r="X27" s="86"/>
      <c r="Y27" s="86"/>
      <c r="Z27" s="86"/>
      <c r="AA27" s="86"/>
    </row>
    <row r="28" spans="1:92" ht="27" customHeight="1" x14ac:dyDescent="0.25">
      <c r="A28" s="1198"/>
      <c r="B28" s="125" t="s">
        <v>44</v>
      </c>
      <c r="C28" s="126">
        <f t="shared" si="1"/>
        <v>0</v>
      </c>
      <c r="D28" s="127">
        <f t="shared" si="2"/>
        <v>0</v>
      </c>
      <c r="E28" s="128">
        <f t="shared" si="2"/>
        <v>0</v>
      </c>
      <c r="F28" s="50"/>
      <c r="G28" s="51"/>
      <c r="H28" s="50"/>
      <c r="I28" s="51"/>
      <c r="J28" s="50"/>
      <c r="K28" s="51"/>
      <c r="L28" s="50"/>
      <c r="M28" s="51"/>
      <c r="N28" s="98"/>
      <c r="O28" s="51"/>
      <c r="P28" s="98"/>
      <c r="Q28" s="99"/>
      <c r="R28" s="100"/>
      <c r="S28" s="101"/>
      <c r="T28" s="7"/>
      <c r="U28" s="8"/>
      <c r="V28" s="7"/>
      <c r="W28" s="7"/>
      <c r="X28" s="86"/>
      <c r="Y28" s="86"/>
      <c r="Z28" s="86"/>
      <c r="AA28" s="86"/>
    </row>
    <row r="29" spans="1:92" ht="27" customHeight="1" x14ac:dyDescent="0.25">
      <c r="A29" s="1198"/>
      <c r="B29" s="125" t="s">
        <v>45</v>
      </c>
      <c r="C29" s="126">
        <f t="shared" si="1"/>
        <v>0</v>
      </c>
      <c r="D29" s="127">
        <f>+F29+H29+J29+L29+N29+P29</f>
        <v>0</v>
      </c>
      <c r="E29" s="128">
        <f>+G29+I29+K29+M29+O29+Q29</f>
        <v>0</v>
      </c>
      <c r="F29" s="50"/>
      <c r="G29" s="51"/>
      <c r="H29" s="50"/>
      <c r="I29" s="51"/>
      <c r="J29" s="50"/>
      <c r="K29" s="51"/>
      <c r="L29" s="50"/>
      <c r="M29" s="51"/>
      <c r="N29" s="98"/>
      <c r="O29" s="51"/>
      <c r="P29" s="98"/>
      <c r="Q29" s="99"/>
      <c r="R29" s="100"/>
      <c r="S29" s="101"/>
      <c r="T29" s="7"/>
      <c r="U29" s="8"/>
      <c r="V29" s="7"/>
      <c r="W29" s="7"/>
      <c r="X29" s="86"/>
      <c r="Y29" s="86"/>
      <c r="Z29" s="86"/>
      <c r="AA29" s="86"/>
    </row>
    <row r="30" spans="1:92" ht="16.149999999999999" customHeight="1" x14ac:dyDescent="0.25">
      <c r="A30" s="1198"/>
      <c r="B30" s="125" t="s">
        <v>46</v>
      </c>
      <c r="C30" s="126">
        <f>SUM(D30:E30)</f>
        <v>0</v>
      </c>
      <c r="D30" s="127">
        <f>+F30+H30+J30+L30+N30+P30</f>
        <v>0</v>
      </c>
      <c r="E30" s="128">
        <f>+G30+I30+K30+M30+O30+Q30</f>
        <v>0</v>
      </c>
      <c r="F30" s="50"/>
      <c r="G30" s="51"/>
      <c r="H30" s="50"/>
      <c r="I30" s="51"/>
      <c r="J30" s="50"/>
      <c r="K30" s="51"/>
      <c r="L30" s="50"/>
      <c r="M30" s="51"/>
      <c r="N30" s="98"/>
      <c r="O30" s="51"/>
      <c r="P30" s="98"/>
      <c r="Q30" s="99"/>
      <c r="R30" s="100"/>
      <c r="S30" s="101"/>
      <c r="T30" s="7"/>
      <c r="U30" s="8"/>
      <c r="V30" s="7"/>
      <c r="W30" s="7"/>
      <c r="X30" s="86"/>
      <c r="Y30" s="86"/>
      <c r="Z30" s="86"/>
      <c r="AA30" s="86"/>
    </row>
    <row r="31" spans="1:92" ht="16.149999999999999" customHeight="1" x14ac:dyDescent="0.25">
      <c r="A31" s="1198"/>
      <c r="B31" s="1083" t="s">
        <v>37</v>
      </c>
      <c r="C31" s="126">
        <f t="shared" ref="C31" si="3">SUM(D31:E31)</f>
        <v>0</v>
      </c>
      <c r="D31" s="103">
        <f>SUM(F31+H31+J31+L31+N31+P31)</f>
        <v>0</v>
      </c>
      <c r="E31" s="49">
        <f t="shared" si="2"/>
        <v>0</v>
      </c>
      <c r="F31" s="50"/>
      <c r="G31" s="51"/>
      <c r="H31" s="50"/>
      <c r="I31" s="51"/>
      <c r="J31" s="50"/>
      <c r="K31" s="51"/>
      <c r="L31" s="50"/>
      <c r="M31" s="51"/>
      <c r="N31" s="98"/>
      <c r="O31" s="51"/>
      <c r="P31" s="98"/>
      <c r="Q31" s="99"/>
      <c r="R31" s="100"/>
      <c r="S31" s="101"/>
      <c r="T31" s="7"/>
      <c r="U31" s="8"/>
      <c r="V31" s="7"/>
      <c r="W31" s="7"/>
      <c r="X31" s="86"/>
      <c r="Y31" s="86"/>
      <c r="Z31" s="86"/>
      <c r="AA31" s="86"/>
    </row>
    <row r="32" spans="1:92" ht="16.149999999999999" customHeight="1" x14ac:dyDescent="0.25">
      <c r="A32" s="1198"/>
      <c r="B32" s="1086" t="s">
        <v>38</v>
      </c>
      <c r="C32" s="47">
        <f t="shared" si="1"/>
        <v>0</v>
      </c>
      <c r="D32" s="103">
        <f t="shared" si="2"/>
        <v>0</v>
      </c>
      <c r="E32" s="49">
        <f t="shared" si="2"/>
        <v>0</v>
      </c>
      <c r="F32" s="104"/>
      <c r="G32" s="105"/>
      <c r="H32" s="104"/>
      <c r="I32" s="105"/>
      <c r="J32" s="104"/>
      <c r="K32" s="105"/>
      <c r="L32" s="104"/>
      <c r="M32" s="105"/>
      <c r="N32" s="106"/>
      <c r="O32" s="105"/>
      <c r="P32" s="106"/>
      <c r="Q32" s="107"/>
      <c r="R32" s="108"/>
      <c r="S32" s="101"/>
      <c r="T32" s="7"/>
      <c r="U32" s="8"/>
      <c r="V32" s="7"/>
      <c r="W32" s="7"/>
      <c r="X32" s="86"/>
      <c r="Y32" s="86"/>
      <c r="Z32" s="86"/>
      <c r="AA32" s="86"/>
    </row>
    <row r="33" spans="1:130" ht="16.149999999999999" customHeight="1" thickBot="1" x14ac:dyDescent="0.3">
      <c r="A33" s="1198"/>
      <c r="B33" s="130" t="s">
        <v>39</v>
      </c>
      <c r="C33" s="131">
        <f t="shared" si="1"/>
        <v>0</v>
      </c>
      <c r="D33" s="132">
        <f t="shared" si="2"/>
        <v>0</v>
      </c>
      <c r="E33" s="133">
        <f t="shared" si="2"/>
        <v>0</v>
      </c>
      <c r="F33" s="134"/>
      <c r="G33" s="135"/>
      <c r="H33" s="134"/>
      <c r="I33" s="135"/>
      <c r="J33" s="134"/>
      <c r="K33" s="135"/>
      <c r="L33" s="134"/>
      <c r="M33" s="135"/>
      <c r="N33" s="136"/>
      <c r="O33" s="135"/>
      <c r="P33" s="136"/>
      <c r="Q33" s="137"/>
      <c r="R33" s="138"/>
      <c r="S33" s="101"/>
      <c r="T33" s="7"/>
      <c r="U33" s="8"/>
      <c r="V33" s="7"/>
      <c r="W33" s="7"/>
      <c r="X33" s="86"/>
      <c r="Y33" s="86"/>
      <c r="Z33" s="86"/>
      <c r="AA33" s="86"/>
    </row>
    <row r="34" spans="1:130" ht="16.149999999999999" customHeight="1" thickTop="1" x14ac:dyDescent="0.25">
      <c r="A34" s="1200" t="s">
        <v>47</v>
      </c>
      <c r="B34" s="139" t="s">
        <v>38</v>
      </c>
      <c r="C34" s="140">
        <f t="shared" si="1"/>
        <v>0</v>
      </c>
      <c r="D34" s="141">
        <f t="shared" si="2"/>
        <v>0</v>
      </c>
      <c r="E34" s="142">
        <f t="shared" si="2"/>
        <v>0</v>
      </c>
      <c r="F34" s="143"/>
      <c r="G34" s="144"/>
      <c r="H34" s="143"/>
      <c r="I34" s="144"/>
      <c r="J34" s="143"/>
      <c r="K34" s="144"/>
      <c r="L34" s="143"/>
      <c r="M34" s="144"/>
      <c r="N34" s="143"/>
      <c r="O34" s="144"/>
      <c r="P34" s="145"/>
      <c r="Q34" s="146"/>
      <c r="R34" s="147"/>
      <c r="S34" s="101"/>
      <c r="T34" s="7"/>
      <c r="U34" s="7"/>
      <c r="V34" s="7"/>
      <c r="W34" s="7"/>
      <c r="X34" s="86"/>
      <c r="Y34" s="86"/>
      <c r="Z34" s="86"/>
      <c r="AA34" s="86"/>
    </row>
    <row r="35" spans="1:130" ht="16.149999999999999" customHeight="1" x14ac:dyDescent="0.25">
      <c r="A35" s="1201"/>
      <c r="B35" s="130" t="s">
        <v>39</v>
      </c>
      <c r="C35" s="131">
        <f t="shared" si="1"/>
        <v>0</v>
      </c>
      <c r="D35" s="132">
        <f t="shared" si="2"/>
        <v>0</v>
      </c>
      <c r="E35" s="133">
        <f t="shared" si="2"/>
        <v>0</v>
      </c>
      <c r="F35" s="134"/>
      <c r="G35" s="135"/>
      <c r="H35" s="134"/>
      <c r="I35" s="135"/>
      <c r="J35" s="134"/>
      <c r="K35" s="135"/>
      <c r="L35" s="134"/>
      <c r="M35" s="135"/>
      <c r="N35" s="134"/>
      <c r="O35" s="135"/>
      <c r="P35" s="136"/>
      <c r="Q35" s="137"/>
      <c r="R35" s="138"/>
      <c r="S35" s="101"/>
      <c r="T35" s="7"/>
      <c r="U35" s="7"/>
      <c r="V35" s="7"/>
      <c r="W35" s="7"/>
      <c r="X35" s="86"/>
      <c r="Y35" s="86"/>
      <c r="Z35" s="86"/>
      <c r="AA35" s="86"/>
    </row>
    <row r="36" spans="1:130" ht="16.149999999999999" customHeight="1" x14ac:dyDescent="0.25">
      <c r="A36" s="1640" t="s">
        <v>48</v>
      </c>
      <c r="B36" s="1072" t="s">
        <v>49</v>
      </c>
      <c r="C36" s="1008">
        <f t="shared" si="1"/>
        <v>0</v>
      </c>
      <c r="D36" s="1009">
        <f t="shared" si="2"/>
        <v>0</v>
      </c>
      <c r="E36" s="97">
        <f t="shared" si="2"/>
        <v>0</v>
      </c>
      <c r="F36" s="119"/>
      <c r="G36" s="120"/>
      <c r="H36" s="119"/>
      <c r="I36" s="120"/>
      <c r="J36" s="119"/>
      <c r="K36" s="120"/>
      <c r="L36" s="119"/>
      <c r="M36" s="120"/>
      <c r="N36" s="119"/>
      <c r="O36" s="120"/>
      <c r="P36" s="121"/>
      <c r="Q36" s="122"/>
      <c r="R36" s="123"/>
      <c r="S36" s="101"/>
      <c r="T36" s="7"/>
      <c r="U36" s="7"/>
      <c r="V36" s="7"/>
      <c r="W36" s="7"/>
      <c r="X36" s="86"/>
      <c r="Y36" s="86"/>
      <c r="Z36" s="86"/>
      <c r="AA36" s="86"/>
    </row>
    <row r="37" spans="1:130" ht="16.149999999999999" customHeight="1" x14ac:dyDescent="0.25">
      <c r="A37" s="1198"/>
      <c r="B37" s="1084" t="s">
        <v>38</v>
      </c>
      <c r="C37" s="110">
        <f t="shared" si="1"/>
        <v>0</v>
      </c>
      <c r="D37" s="111">
        <f t="shared" si="2"/>
        <v>0</v>
      </c>
      <c r="E37" s="112">
        <f t="shared" si="2"/>
        <v>0</v>
      </c>
      <c r="F37" s="104"/>
      <c r="G37" s="105"/>
      <c r="H37" s="104"/>
      <c r="I37" s="105"/>
      <c r="J37" s="104"/>
      <c r="K37" s="105"/>
      <c r="L37" s="104"/>
      <c r="M37" s="105"/>
      <c r="N37" s="104"/>
      <c r="O37" s="105"/>
      <c r="P37" s="106"/>
      <c r="Q37" s="107"/>
      <c r="R37" s="108"/>
      <c r="S37" s="101"/>
      <c r="T37" s="7"/>
      <c r="U37" s="7"/>
      <c r="V37" s="7"/>
      <c r="W37" s="7"/>
      <c r="X37" s="86"/>
      <c r="Y37" s="86"/>
      <c r="Z37" s="86"/>
      <c r="AA37" s="86"/>
    </row>
    <row r="38" spans="1:130" ht="16.149999999999999" customHeight="1" x14ac:dyDescent="0.25">
      <c r="A38" s="1199"/>
      <c r="B38" s="113" t="s">
        <v>39</v>
      </c>
      <c r="C38" s="54">
        <f t="shared" si="1"/>
        <v>0</v>
      </c>
      <c r="D38" s="114">
        <f t="shared" si="2"/>
        <v>0</v>
      </c>
      <c r="E38" s="56">
        <f t="shared" si="2"/>
        <v>0</v>
      </c>
      <c r="F38" s="58"/>
      <c r="G38" s="59"/>
      <c r="H38" s="58"/>
      <c r="I38" s="59"/>
      <c r="J38" s="58"/>
      <c r="K38" s="59"/>
      <c r="L38" s="58"/>
      <c r="M38" s="59"/>
      <c r="N38" s="58"/>
      <c r="O38" s="59"/>
      <c r="P38" s="115"/>
      <c r="Q38" s="116"/>
      <c r="R38" s="117"/>
      <c r="S38" s="101"/>
      <c r="T38" s="7"/>
      <c r="U38" s="7"/>
      <c r="V38" s="7"/>
      <c r="W38" s="7"/>
      <c r="X38" s="7"/>
      <c r="Y38" s="7"/>
      <c r="Z38" s="7"/>
      <c r="AA38" s="7"/>
    </row>
    <row r="39" spans="1:130" ht="31.15" customHeight="1" x14ac:dyDescent="0.25">
      <c r="A39" s="1010" t="s">
        <v>50</v>
      </c>
      <c r="B39" s="1010"/>
      <c r="C39" s="1010"/>
      <c r="D39" s="1010"/>
      <c r="E39" s="1010"/>
      <c r="F39" s="1010"/>
      <c r="G39" s="1010"/>
      <c r="H39" s="1010"/>
      <c r="I39" s="1010"/>
      <c r="J39" s="1010"/>
      <c r="K39" s="1010"/>
      <c r="L39" s="1010"/>
      <c r="M39" s="1010"/>
      <c r="N39" s="1010"/>
      <c r="O39" s="1010"/>
      <c r="P39" s="1010"/>
      <c r="Q39" s="1010"/>
      <c r="R39" s="7"/>
      <c r="S39" s="7"/>
      <c r="T39" s="7"/>
      <c r="U39" s="7"/>
      <c r="V39" s="7"/>
      <c r="W39" s="7"/>
      <c r="X39" s="7"/>
      <c r="Y39" s="7"/>
      <c r="Z39" s="7"/>
      <c r="AA39" s="7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</row>
    <row r="40" spans="1:130" ht="16.149999999999999" customHeight="1" x14ac:dyDescent="0.25">
      <c r="A40" s="1644" t="s">
        <v>51</v>
      </c>
      <c r="B40" s="1645"/>
      <c r="C40" s="1644" t="s">
        <v>27</v>
      </c>
      <c r="D40" s="1646"/>
      <c r="E40" s="1645"/>
      <c r="F40" s="1629" t="s">
        <v>28</v>
      </c>
      <c r="G40" s="1649"/>
      <c r="H40" s="1649"/>
      <c r="I40" s="1649"/>
      <c r="J40" s="1649"/>
      <c r="K40" s="1649"/>
      <c r="L40" s="1649"/>
      <c r="M40" s="1649"/>
      <c r="N40" s="1649"/>
      <c r="O40" s="1649"/>
      <c r="P40" s="1649"/>
      <c r="Q40" s="1632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130" ht="16.149999999999999" customHeight="1" x14ac:dyDescent="0.25">
      <c r="A41" s="1201"/>
      <c r="B41" s="1205"/>
      <c r="C41" s="1190"/>
      <c r="D41" s="1191"/>
      <c r="E41" s="1185"/>
      <c r="F41" s="1621" t="s">
        <v>30</v>
      </c>
      <c r="G41" s="1622"/>
      <c r="H41" s="1621" t="s">
        <v>31</v>
      </c>
      <c r="I41" s="1622"/>
      <c r="J41" s="1621" t="s">
        <v>15</v>
      </c>
      <c r="K41" s="1622"/>
      <c r="L41" s="1621" t="s">
        <v>32</v>
      </c>
      <c r="M41" s="1622"/>
      <c r="N41" s="1621" t="s">
        <v>33</v>
      </c>
      <c r="O41" s="1622"/>
      <c r="P41" s="1621" t="s">
        <v>34</v>
      </c>
      <c r="Q41" s="1622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130" ht="16.149999999999999" customHeight="1" x14ac:dyDescent="0.25">
      <c r="A42" s="1190"/>
      <c r="B42" s="1185"/>
      <c r="C42" s="1001" t="s">
        <v>17</v>
      </c>
      <c r="D42" s="83" t="s">
        <v>18</v>
      </c>
      <c r="E42" s="1075" t="s">
        <v>19</v>
      </c>
      <c r="F42" s="1094" t="s">
        <v>18</v>
      </c>
      <c r="G42" s="1095" t="s">
        <v>19</v>
      </c>
      <c r="H42" s="1094" t="s">
        <v>18</v>
      </c>
      <c r="I42" s="1095" t="s">
        <v>19</v>
      </c>
      <c r="J42" s="1094" t="s">
        <v>18</v>
      </c>
      <c r="K42" s="1095" t="s">
        <v>19</v>
      </c>
      <c r="L42" s="1094" t="s">
        <v>18</v>
      </c>
      <c r="M42" s="1095" t="s">
        <v>19</v>
      </c>
      <c r="N42" s="1094" t="s">
        <v>18</v>
      </c>
      <c r="O42" s="1095" t="s">
        <v>19</v>
      </c>
      <c r="P42" s="1094" t="s">
        <v>18</v>
      </c>
      <c r="Q42" s="1095" t="s">
        <v>19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149999999999999" customHeight="1" x14ac:dyDescent="0.25">
      <c r="A43" s="1213" t="s">
        <v>37</v>
      </c>
      <c r="B43" s="1214"/>
      <c r="C43" s="153">
        <f>SUM(D43+E43)</f>
        <v>0</v>
      </c>
      <c r="D43" s="154">
        <f t="shared" ref="D43:E45" si="4">SUM(F43+H43+J43+L43+N43+P43)</f>
        <v>0</v>
      </c>
      <c r="E43" s="155">
        <f t="shared" si="4"/>
        <v>0</v>
      </c>
      <c r="F43" s="119"/>
      <c r="G43" s="123"/>
      <c r="H43" s="119"/>
      <c r="I43" s="123"/>
      <c r="J43" s="119"/>
      <c r="K43" s="120"/>
      <c r="L43" s="119"/>
      <c r="M43" s="120"/>
      <c r="N43" s="121"/>
      <c r="O43" s="120"/>
      <c r="P43" s="121"/>
      <c r="Q43" s="120"/>
      <c r="R43" s="156" t="str">
        <f t="shared" ref="R43:R46" si="5">CA43</f>
        <v/>
      </c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CA43" s="10" t="str">
        <f>IF(C43&lt;&gt;[10]A05!C64,"* Niños derivados deben ser iguales al ingreso de niños(as) Normal con Rezago a salas de estimulación REM A05 sección F. ","")</f>
        <v/>
      </c>
    </row>
    <row r="44" spans="1:130" ht="16.149999999999999" customHeight="1" x14ac:dyDescent="0.25">
      <c r="A44" s="1215" t="s">
        <v>38</v>
      </c>
      <c r="B44" s="1216"/>
      <c r="C44" s="157">
        <f>SUM(D44+E44)</f>
        <v>0</v>
      </c>
      <c r="D44" s="158">
        <f t="shared" si="4"/>
        <v>0</v>
      </c>
      <c r="E44" s="159">
        <f t="shared" si="4"/>
        <v>0</v>
      </c>
      <c r="F44" s="104"/>
      <c r="G44" s="100"/>
      <c r="H44" s="50"/>
      <c r="I44" s="100"/>
      <c r="J44" s="50"/>
      <c r="K44" s="51"/>
      <c r="L44" s="50"/>
      <c r="M44" s="51"/>
      <c r="N44" s="98"/>
      <c r="O44" s="51"/>
      <c r="P44" s="98"/>
      <c r="Q44" s="51"/>
      <c r="R44" s="156" t="str">
        <f t="shared" si="5"/>
        <v/>
      </c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CA44" s="10" t="str">
        <f>IF(C44&lt;&gt;[10]A05!C65,"* Niños derivados deben ser iguales al ingreso de niños(as) con Riesgo a salas de estimulación REM A05 sección F. ","")</f>
        <v/>
      </c>
    </row>
    <row r="45" spans="1:130" ht="16.149999999999999" customHeight="1" x14ac:dyDescent="0.25">
      <c r="A45" s="1217" t="s">
        <v>39</v>
      </c>
      <c r="B45" s="1218"/>
      <c r="C45" s="160">
        <f>SUM(D45+E45)</f>
        <v>0</v>
      </c>
      <c r="D45" s="161">
        <f t="shared" si="4"/>
        <v>0</v>
      </c>
      <c r="E45" s="162">
        <f t="shared" si="4"/>
        <v>0</v>
      </c>
      <c r="F45" s="134"/>
      <c r="G45" s="138"/>
      <c r="H45" s="58"/>
      <c r="I45" s="117"/>
      <c r="J45" s="58"/>
      <c r="K45" s="59"/>
      <c r="L45" s="58"/>
      <c r="M45" s="59"/>
      <c r="N45" s="115"/>
      <c r="O45" s="59"/>
      <c r="P45" s="115"/>
      <c r="Q45" s="59"/>
      <c r="R45" s="156" t="str">
        <f t="shared" si="5"/>
        <v/>
      </c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CA45" s="10" t="str">
        <f>IF(C45&lt;&gt;[10]A05!C66,"* Niños derivados deben ser iguales al ingreso de niños(as) con Retraso a salas de estimulación REM A05 sección F. ","")</f>
        <v/>
      </c>
    </row>
    <row r="46" spans="1:130" ht="16.149999999999999" customHeight="1" x14ac:dyDescent="0.25">
      <c r="A46" s="1635" t="s">
        <v>52</v>
      </c>
      <c r="B46" s="1636"/>
      <c r="C46" s="163">
        <f>SUM(D46:E46)</f>
        <v>0</v>
      </c>
      <c r="D46" s="164">
        <f>SUM(F46+H46+J46+L46+N46+P46)</f>
        <v>0</v>
      </c>
      <c r="E46" s="981">
        <f>SUM(G46+I46+K46+M46+O46+Q46)</f>
        <v>0</v>
      </c>
      <c r="F46" s="41"/>
      <c r="G46" s="976"/>
      <c r="H46" s="41"/>
      <c r="I46" s="976"/>
      <c r="J46" s="41"/>
      <c r="K46" s="42"/>
      <c r="L46" s="41"/>
      <c r="M46" s="42"/>
      <c r="N46" s="975"/>
      <c r="O46" s="42"/>
      <c r="P46" s="975"/>
      <c r="Q46" s="42"/>
      <c r="R46" s="156" t="str">
        <f t="shared" si="5"/>
        <v/>
      </c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CA46" s="10" t="str">
        <f>IF(C46&lt;&gt;[10]A05!C68,"* Niños derivados deben ser iguales al ingreso de niños(as) con Otras Vulnerabilidad a salas de estimulación REM A05 sección F. ","")</f>
        <v/>
      </c>
    </row>
    <row r="47" spans="1:130" ht="31.15" customHeight="1" x14ac:dyDescent="0.25">
      <c r="A47" s="18" t="s">
        <v>53</v>
      </c>
      <c r="B47" s="19"/>
      <c r="C47" s="19"/>
      <c r="D47" s="19"/>
      <c r="E47" s="19"/>
      <c r="F47" s="19"/>
      <c r="G47" s="19"/>
      <c r="H47" s="19"/>
      <c r="I47" s="19"/>
      <c r="J47" s="166"/>
      <c r="K47" s="166"/>
      <c r="L47" s="166"/>
      <c r="M47" s="166"/>
      <c r="N47" s="166"/>
      <c r="O47" s="166"/>
      <c r="P47" s="166"/>
      <c r="Q47" s="166"/>
      <c r="R47" s="86"/>
      <c r="S47" s="86"/>
      <c r="T47" s="86"/>
      <c r="U47" s="86"/>
      <c r="V47" s="86"/>
      <c r="W47" s="86"/>
      <c r="X47" s="86"/>
      <c r="Y47" s="86"/>
      <c r="Z47" s="86"/>
      <c r="AA47" s="86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</row>
    <row r="48" spans="1:130" ht="16.149999999999999" customHeight="1" x14ac:dyDescent="0.25">
      <c r="A48" s="1647" t="s">
        <v>21</v>
      </c>
      <c r="B48" s="1648"/>
      <c r="C48" s="1644" t="s">
        <v>5</v>
      </c>
      <c r="D48" s="1646"/>
      <c r="E48" s="1645"/>
      <c r="F48" s="1183" t="s">
        <v>28</v>
      </c>
      <c r="G48" s="1183"/>
      <c r="H48" s="1183"/>
      <c r="I48" s="1183"/>
      <c r="J48" s="166"/>
      <c r="K48" s="166"/>
      <c r="L48" s="166"/>
      <c r="M48" s="166"/>
      <c r="N48" s="166"/>
      <c r="O48" s="166"/>
      <c r="P48" s="166"/>
      <c r="Q48" s="166"/>
      <c r="R48" s="86"/>
      <c r="S48" s="86"/>
      <c r="T48" s="86"/>
      <c r="U48" s="86"/>
      <c r="V48" s="86"/>
      <c r="W48" s="86"/>
      <c r="X48" s="86"/>
      <c r="Y48" s="86"/>
      <c r="Z48" s="86"/>
      <c r="AA48" s="86"/>
    </row>
    <row r="49" spans="1:130" ht="16.149999999999999" customHeight="1" x14ac:dyDescent="0.25">
      <c r="A49" s="1223"/>
      <c r="B49" s="1224"/>
      <c r="C49" s="1190"/>
      <c r="D49" s="1191"/>
      <c r="E49" s="1185"/>
      <c r="F49" s="1621" t="s">
        <v>8</v>
      </c>
      <c r="G49" s="1622"/>
      <c r="H49" s="1621" t="s">
        <v>9</v>
      </c>
      <c r="I49" s="1622"/>
      <c r="J49" s="166"/>
      <c r="K49" s="166"/>
      <c r="L49" s="166"/>
      <c r="M49" s="166"/>
      <c r="N49" s="166"/>
      <c r="O49" s="166"/>
      <c r="P49" s="166"/>
      <c r="Q49" s="166"/>
      <c r="R49" s="86"/>
      <c r="S49" s="86"/>
      <c r="T49" s="86"/>
      <c r="U49" s="86"/>
      <c r="V49" s="86"/>
      <c r="W49" s="86"/>
      <c r="X49" s="86"/>
      <c r="Y49" s="86"/>
      <c r="Z49" s="86"/>
      <c r="AA49" s="86"/>
    </row>
    <row r="50" spans="1:130" ht="16.149999999999999" customHeight="1" x14ac:dyDescent="0.25">
      <c r="A50" s="1225"/>
      <c r="B50" s="1226"/>
      <c r="C50" s="1001" t="s">
        <v>17</v>
      </c>
      <c r="D50" s="83" t="s">
        <v>18</v>
      </c>
      <c r="E50" s="1075" t="s">
        <v>19</v>
      </c>
      <c r="F50" s="30" t="s">
        <v>18</v>
      </c>
      <c r="G50" s="1092" t="s">
        <v>19</v>
      </c>
      <c r="H50" s="30" t="s">
        <v>18</v>
      </c>
      <c r="I50" s="1092" t="s">
        <v>19</v>
      </c>
      <c r="J50" s="166"/>
      <c r="K50" s="166"/>
      <c r="L50" s="166"/>
      <c r="M50" s="166"/>
      <c r="N50" s="166"/>
      <c r="O50" s="166"/>
      <c r="P50" s="166"/>
      <c r="Q50" s="16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1:130" ht="16.149999999999999" customHeight="1" x14ac:dyDescent="0.25">
      <c r="A51" s="1633" t="s">
        <v>54</v>
      </c>
      <c r="B51" s="1634"/>
      <c r="C51" s="167">
        <f>SUM(D51+E51)</f>
        <v>0</v>
      </c>
      <c r="D51" s="168">
        <f t="shared" ref="D51:E54" si="6">SUM(F51+H51)</f>
        <v>0</v>
      </c>
      <c r="E51" s="974">
        <f t="shared" si="6"/>
        <v>0</v>
      </c>
      <c r="F51" s="169">
        <f>SUM(F52:F54)</f>
        <v>0</v>
      </c>
      <c r="G51" s="981">
        <f>SUM(G52:G54)</f>
        <v>0</v>
      </c>
      <c r="H51" s="982">
        <f>SUM(H52:H54)</f>
        <v>0</v>
      </c>
      <c r="I51" s="171">
        <f>SUM(I52:I54)</f>
        <v>0</v>
      </c>
      <c r="J51" s="172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86"/>
      <c r="AA51" s="86"/>
    </row>
    <row r="52" spans="1:130" ht="16.149999999999999" customHeight="1" x14ac:dyDescent="0.25">
      <c r="A52" s="1209" t="s">
        <v>22</v>
      </c>
      <c r="B52" s="1210"/>
      <c r="C52" s="173">
        <f>SUM(D52+E52)</f>
        <v>0</v>
      </c>
      <c r="D52" s="174">
        <f t="shared" si="6"/>
        <v>0</v>
      </c>
      <c r="E52" s="49">
        <f t="shared" si="6"/>
        <v>0</v>
      </c>
      <c r="F52" s="50"/>
      <c r="G52" s="100"/>
      <c r="H52" s="98"/>
      <c r="I52" s="51"/>
      <c r="J52" s="172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86"/>
      <c r="AA52" s="86"/>
    </row>
    <row r="53" spans="1:130" ht="16.149999999999999" customHeight="1" x14ac:dyDescent="0.25">
      <c r="A53" s="1211" t="s">
        <v>55</v>
      </c>
      <c r="B53" s="1212"/>
      <c r="C53" s="110">
        <f>SUM(D53+E53)</f>
        <v>0</v>
      </c>
      <c r="D53" s="111">
        <f t="shared" si="6"/>
        <v>0</v>
      </c>
      <c r="E53" s="112">
        <f t="shared" si="6"/>
        <v>0</v>
      </c>
      <c r="F53" s="104"/>
      <c r="G53" s="108"/>
      <c r="H53" s="106"/>
      <c r="I53" s="105"/>
      <c r="J53" s="172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86"/>
      <c r="AA53" s="86"/>
    </row>
    <row r="54" spans="1:130" ht="16.149999999999999" customHeight="1" x14ac:dyDescent="0.25">
      <c r="A54" s="1227" t="s">
        <v>56</v>
      </c>
      <c r="B54" s="1228"/>
      <c r="C54" s="54">
        <f>SUM(D54+E54)</f>
        <v>0</v>
      </c>
      <c r="D54" s="114">
        <f t="shared" si="6"/>
        <v>0</v>
      </c>
      <c r="E54" s="56">
        <f t="shared" si="6"/>
        <v>0</v>
      </c>
      <c r="F54" s="58"/>
      <c r="G54" s="117"/>
      <c r="H54" s="115"/>
      <c r="I54" s="59"/>
      <c r="J54" s="172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86"/>
      <c r="AA54" s="86"/>
    </row>
    <row r="55" spans="1:130" ht="31.15" customHeight="1" x14ac:dyDescent="0.25">
      <c r="A55" s="18" t="s">
        <v>57</v>
      </c>
      <c r="B55" s="19"/>
      <c r="C55" s="19"/>
      <c r="D55" s="19"/>
      <c r="E55" s="19"/>
      <c r="F55" s="19"/>
      <c r="G55" s="19"/>
      <c r="H55" s="19"/>
      <c r="I55" s="19"/>
      <c r="J55" s="20"/>
      <c r="K55" s="20"/>
      <c r="L55" s="175"/>
      <c r="M55" s="166"/>
      <c r="N55" s="166"/>
      <c r="O55" s="16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</row>
    <row r="56" spans="1:130" ht="16.149999999999999" customHeight="1" x14ac:dyDescent="0.25">
      <c r="A56" s="1644" t="s">
        <v>58</v>
      </c>
      <c r="B56" s="1646"/>
      <c r="C56" s="1644" t="s">
        <v>59</v>
      </c>
      <c r="D56" s="1646"/>
      <c r="E56" s="1645"/>
      <c r="F56" s="1641" t="s">
        <v>60</v>
      </c>
      <c r="G56" s="1641"/>
      <c r="H56" s="1641"/>
      <c r="I56" s="1641"/>
      <c r="J56" s="1641"/>
      <c r="K56" s="1641"/>
      <c r="L56" s="1641"/>
      <c r="M56" s="1641"/>
      <c r="N56" s="1641"/>
      <c r="O56" s="1622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</row>
    <row r="57" spans="1:130" ht="16.149999999999999" customHeight="1" x14ac:dyDescent="0.25">
      <c r="A57" s="1201"/>
      <c r="B57" s="1229"/>
      <c r="C57" s="1190"/>
      <c r="D57" s="1191"/>
      <c r="E57" s="1185"/>
      <c r="F57" s="1641" t="s">
        <v>61</v>
      </c>
      <c r="G57" s="1622"/>
      <c r="H57" s="1641" t="s">
        <v>62</v>
      </c>
      <c r="I57" s="1622"/>
      <c r="J57" s="1641" t="s">
        <v>63</v>
      </c>
      <c r="K57" s="1641"/>
      <c r="L57" s="1621" t="s">
        <v>64</v>
      </c>
      <c r="M57" s="1622"/>
      <c r="N57" s="1621" t="s">
        <v>65</v>
      </c>
      <c r="O57" s="1622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</row>
    <row r="58" spans="1:130" ht="16.149999999999999" customHeight="1" x14ac:dyDescent="0.25">
      <c r="A58" s="1190"/>
      <c r="B58" s="1191"/>
      <c r="C58" s="30" t="s">
        <v>17</v>
      </c>
      <c r="D58" s="83" t="s">
        <v>18</v>
      </c>
      <c r="E58" s="1092" t="s">
        <v>19</v>
      </c>
      <c r="F58" s="30" t="s">
        <v>18</v>
      </c>
      <c r="G58" s="1092" t="s">
        <v>19</v>
      </c>
      <c r="H58" s="30" t="s">
        <v>18</v>
      </c>
      <c r="I58" s="1092" t="s">
        <v>19</v>
      </c>
      <c r="J58" s="30" t="s">
        <v>18</v>
      </c>
      <c r="K58" s="1097" t="s">
        <v>19</v>
      </c>
      <c r="L58" s="30" t="s">
        <v>18</v>
      </c>
      <c r="M58" s="1092" t="s">
        <v>19</v>
      </c>
      <c r="N58" s="30" t="s">
        <v>18</v>
      </c>
      <c r="O58" s="1092" t="s">
        <v>19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984"/>
      <c r="AB58" s="985"/>
    </row>
    <row r="59" spans="1:130" ht="16.149999999999999" customHeight="1" x14ac:dyDescent="0.25">
      <c r="A59" s="1635" t="s">
        <v>66</v>
      </c>
      <c r="B59" s="1636"/>
      <c r="C59" s="167">
        <f>SUM(D59+E59)</f>
        <v>0</v>
      </c>
      <c r="D59" s="168">
        <f>SUM(F59+H59+J59+L59+N59)</f>
        <v>0</v>
      </c>
      <c r="E59" s="974">
        <f>SUM(G59+I59+K59+M59+O59)</f>
        <v>0</v>
      </c>
      <c r="F59" s="954"/>
      <c r="G59" s="42"/>
      <c r="H59" s="954"/>
      <c r="I59" s="42"/>
      <c r="J59" s="954"/>
      <c r="K59" s="179"/>
      <c r="L59" s="41"/>
      <c r="M59" s="42"/>
      <c r="N59" s="41"/>
      <c r="O59" s="42"/>
      <c r="P59" s="44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985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149999999999999" customHeight="1" x14ac:dyDescent="0.25">
      <c r="A60" s="1234" t="s">
        <v>67</v>
      </c>
      <c r="B60" s="1234"/>
      <c r="C60" s="47">
        <f>SUM(D60+E60)</f>
        <v>0</v>
      </c>
      <c r="D60" s="180">
        <f t="shared" ref="D60:E62" si="7">SUM(F60+H60+J60)</f>
        <v>0</v>
      </c>
      <c r="E60" s="181">
        <f t="shared" si="7"/>
        <v>0</v>
      </c>
      <c r="F60" s="50"/>
      <c r="G60" s="51"/>
      <c r="H60" s="52"/>
      <c r="I60" s="51"/>
      <c r="J60" s="52"/>
      <c r="K60" s="182"/>
      <c r="L60" s="183"/>
      <c r="M60" s="184"/>
      <c r="N60" s="183"/>
      <c r="O60" s="184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984"/>
      <c r="AB60" s="985"/>
    </row>
    <row r="61" spans="1:130" ht="16.149999999999999" customHeight="1" x14ac:dyDescent="0.25">
      <c r="A61" s="1235" t="s">
        <v>68</v>
      </c>
      <c r="B61" s="1212"/>
      <c r="C61" s="185">
        <f>SUM(D61+E61)</f>
        <v>0</v>
      </c>
      <c r="D61" s="132">
        <f t="shared" si="7"/>
        <v>0</v>
      </c>
      <c r="E61" s="186">
        <f t="shared" si="7"/>
        <v>0</v>
      </c>
      <c r="F61" s="106"/>
      <c r="G61" s="105"/>
      <c r="H61" s="187"/>
      <c r="I61" s="105"/>
      <c r="J61" s="187"/>
      <c r="K61" s="188"/>
      <c r="L61" s="189"/>
      <c r="M61" s="190"/>
      <c r="N61" s="191"/>
      <c r="O61" s="192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984"/>
      <c r="AB61" s="985"/>
    </row>
    <row r="62" spans="1:130" ht="16.149999999999999" customHeight="1" x14ac:dyDescent="0.25">
      <c r="A62" s="1236" t="s">
        <v>69</v>
      </c>
      <c r="B62" s="1236"/>
      <c r="C62" s="47">
        <f>SUM(D62+E62)</f>
        <v>0</v>
      </c>
      <c r="D62" s="111">
        <f t="shared" si="7"/>
        <v>0</v>
      </c>
      <c r="E62" s="181">
        <f t="shared" si="7"/>
        <v>0</v>
      </c>
      <c r="F62" s="193"/>
      <c r="G62" s="194"/>
      <c r="H62" s="195"/>
      <c r="I62" s="194"/>
      <c r="J62" s="195"/>
      <c r="K62" s="196"/>
      <c r="L62" s="189"/>
      <c r="M62" s="190"/>
      <c r="N62" s="191"/>
      <c r="O62" s="192"/>
      <c r="P62" s="81"/>
      <c r="Q62" s="197"/>
      <c r="R62" s="197"/>
      <c r="S62" s="197"/>
      <c r="T62" s="197"/>
      <c r="U62" s="7"/>
      <c r="V62" s="7"/>
      <c r="W62" s="7"/>
      <c r="X62" s="7"/>
      <c r="Y62" s="7"/>
      <c r="Z62" s="7"/>
      <c r="AA62" s="986"/>
      <c r="AB62" s="985"/>
    </row>
    <row r="63" spans="1:130" ht="16.149999999999999" customHeight="1" x14ac:dyDescent="0.25">
      <c r="A63" s="1237" t="s">
        <v>70</v>
      </c>
      <c r="B63" s="1237"/>
      <c r="C63" s="199">
        <f>SUM(D63+E63)</f>
        <v>0</v>
      </c>
      <c r="D63" s="200">
        <f>SUM(J63+L63+N63)</f>
        <v>0</v>
      </c>
      <c r="E63" s="201">
        <f>SUM(K63+M63+O63)</f>
        <v>0</v>
      </c>
      <c r="F63" s="202"/>
      <c r="G63" s="203"/>
      <c r="H63" s="202"/>
      <c r="I63" s="203"/>
      <c r="J63" s="204"/>
      <c r="K63" s="205"/>
      <c r="L63" s="206"/>
      <c r="M63" s="207"/>
      <c r="N63" s="208"/>
      <c r="O63" s="209"/>
      <c r="P63" s="81"/>
      <c r="Q63" s="197"/>
      <c r="R63" s="197"/>
      <c r="S63" s="197"/>
      <c r="T63" s="197"/>
      <c r="U63" s="7"/>
      <c r="V63" s="7"/>
      <c r="W63" s="7"/>
      <c r="X63" s="7"/>
      <c r="Y63" s="7"/>
      <c r="Z63" s="7"/>
      <c r="AA63" s="210"/>
    </row>
    <row r="64" spans="1:130" s="8" customFormat="1" ht="31.15" customHeight="1" x14ac:dyDescent="0.25">
      <c r="A64" s="211" t="s">
        <v>71</v>
      </c>
      <c r="B64" s="86"/>
      <c r="C64" s="86"/>
      <c r="D64" s="86"/>
      <c r="E64" s="212"/>
      <c r="F64" s="86"/>
      <c r="G64" s="212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987"/>
      <c r="V64" s="987"/>
      <c r="W64" s="987"/>
      <c r="X64" s="987"/>
      <c r="Y64" s="987"/>
      <c r="Z64" s="986"/>
      <c r="AA64" s="986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</row>
    <row r="65" spans="1:130" s="8" customFormat="1" ht="31.15" customHeight="1" x14ac:dyDescent="0.25">
      <c r="A65" s="211" t="s">
        <v>72</v>
      </c>
      <c r="B65" s="211"/>
      <c r="C65" s="211"/>
      <c r="D65" s="211"/>
      <c r="E65" s="211"/>
      <c r="F65" s="211"/>
      <c r="G65" s="211"/>
      <c r="H65" s="211"/>
      <c r="I65" s="211"/>
      <c r="J65" s="214"/>
      <c r="K65" s="81"/>
      <c r="L65" s="81"/>
      <c r="M65" s="81"/>
      <c r="N65" s="197"/>
      <c r="O65" s="197"/>
      <c r="P65" s="197"/>
      <c r="Q65" s="197"/>
      <c r="R65" s="197"/>
      <c r="S65" s="197"/>
      <c r="T65" s="197"/>
      <c r="U65" s="986"/>
      <c r="V65" s="986"/>
      <c r="W65" s="986"/>
      <c r="X65" s="986"/>
      <c r="Y65" s="986"/>
      <c r="Z65" s="986"/>
      <c r="AA65" s="986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</row>
    <row r="66" spans="1:130" ht="16.149999999999999" customHeight="1" x14ac:dyDescent="0.25">
      <c r="A66" s="1640" t="s">
        <v>73</v>
      </c>
      <c r="B66" s="1640"/>
      <c r="C66" s="1640" t="s">
        <v>59</v>
      </c>
      <c r="D66" s="215"/>
      <c r="E66" s="166"/>
      <c r="F66" s="166"/>
      <c r="G66" s="166"/>
      <c r="H66" s="166"/>
      <c r="I66" s="166"/>
      <c r="J66" s="166"/>
      <c r="K66" s="216"/>
      <c r="L66" s="216"/>
      <c r="M66" s="216"/>
      <c r="N66" s="17"/>
      <c r="O66" s="17"/>
      <c r="P66" s="7"/>
      <c r="Q66" s="7"/>
      <c r="R66" s="986"/>
      <c r="S66" s="986"/>
      <c r="T66" s="986"/>
      <c r="U66" s="986"/>
      <c r="V66" s="986"/>
      <c r="W66" s="986"/>
      <c r="X66" s="986"/>
      <c r="Y66" s="986"/>
      <c r="Z66" s="986"/>
      <c r="AA66" s="986"/>
    </row>
    <row r="67" spans="1:130" ht="16.149999999999999" customHeight="1" x14ac:dyDescent="0.25">
      <c r="A67" s="1199"/>
      <c r="B67" s="1199"/>
      <c r="C67" s="1199"/>
      <c r="D67" s="166"/>
      <c r="E67" s="166"/>
      <c r="F67" s="166"/>
      <c r="G67" s="166"/>
      <c r="H67" s="166"/>
      <c r="I67" s="166"/>
      <c r="J67" s="166"/>
      <c r="K67" s="216"/>
      <c r="L67" s="216"/>
      <c r="M67" s="216"/>
      <c r="N67" s="17"/>
      <c r="O67" s="17"/>
      <c r="P67" s="17"/>
      <c r="Q67" s="17"/>
      <c r="R67" s="988"/>
      <c r="S67" s="988"/>
      <c r="T67" s="988"/>
      <c r="U67" s="988"/>
      <c r="V67" s="988"/>
      <c r="W67" s="988"/>
      <c r="X67" s="988"/>
      <c r="Y67" s="988"/>
      <c r="Z67" s="986"/>
      <c r="AA67" s="986"/>
    </row>
    <row r="68" spans="1:130" ht="16.149999999999999" customHeight="1" x14ac:dyDescent="0.25">
      <c r="A68" s="1230" t="s">
        <v>59</v>
      </c>
      <c r="B68" s="1230"/>
      <c r="C68" s="218">
        <f>SUM(C69:C72)</f>
        <v>0</v>
      </c>
      <c r="D68" s="219"/>
      <c r="E68" s="166"/>
      <c r="F68" s="166"/>
      <c r="G68" s="166"/>
      <c r="H68" s="166"/>
      <c r="I68" s="166"/>
      <c r="J68" s="166"/>
      <c r="K68" s="216"/>
      <c r="L68" s="216"/>
      <c r="M68" s="216"/>
      <c r="N68" s="17"/>
      <c r="O68" s="17"/>
      <c r="P68" s="17"/>
      <c r="Q68" s="17"/>
      <c r="R68" s="988"/>
      <c r="S68" s="988"/>
      <c r="T68" s="989"/>
      <c r="U68" s="989"/>
      <c r="V68" s="989"/>
      <c r="W68" s="989"/>
      <c r="X68" s="989"/>
      <c r="Y68" s="989"/>
      <c r="Z68" s="986"/>
      <c r="AA68" s="986"/>
    </row>
    <row r="69" spans="1:130" ht="16.149999999999999" customHeight="1" x14ac:dyDescent="0.25">
      <c r="A69" s="1231" t="s">
        <v>74</v>
      </c>
      <c r="B69" s="1231"/>
      <c r="C69" s="221"/>
      <c r="D69" s="219"/>
      <c r="E69" s="166"/>
      <c r="F69" s="166"/>
      <c r="G69" s="166"/>
      <c r="H69" s="166"/>
      <c r="I69" s="166"/>
      <c r="J69" s="166"/>
      <c r="K69" s="216"/>
      <c r="L69" s="216"/>
      <c r="M69" s="216"/>
      <c r="N69" s="17"/>
      <c r="O69" s="17"/>
      <c r="P69" s="17"/>
      <c r="Q69" s="17"/>
      <c r="R69" s="988"/>
      <c r="S69" s="988"/>
      <c r="T69" s="989"/>
      <c r="U69" s="989"/>
      <c r="V69" s="989"/>
      <c r="W69" s="989"/>
      <c r="X69" s="989"/>
      <c r="Y69" s="989"/>
      <c r="Z69" s="986"/>
      <c r="AA69" s="986"/>
    </row>
    <row r="70" spans="1:130" ht="16.149999999999999" customHeight="1" x14ac:dyDescent="0.25">
      <c r="A70" s="1232" t="s">
        <v>75</v>
      </c>
      <c r="B70" s="1232"/>
      <c r="C70" s="222"/>
      <c r="D70" s="219"/>
      <c r="E70" s="166"/>
      <c r="F70" s="166"/>
      <c r="G70" s="166"/>
      <c r="H70" s="166"/>
      <c r="I70" s="166"/>
      <c r="J70" s="166"/>
      <c r="K70" s="216"/>
      <c r="L70" s="216"/>
      <c r="M70" s="216"/>
      <c r="N70" s="17"/>
      <c r="O70" s="17"/>
      <c r="P70" s="17"/>
      <c r="Q70" s="17"/>
      <c r="R70" s="988"/>
      <c r="S70" s="988"/>
      <c r="T70" s="989"/>
      <c r="U70" s="989"/>
      <c r="V70" s="989"/>
      <c r="W70" s="989"/>
      <c r="X70" s="989"/>
      <c r="Y70" s="989"/>
      <c r="Z70" s="986"/>
      <c r="AA70" s="986"/>
    </row>
    <row r="71" spans="1:130" ht="16.149999999999999" customHeight="1" x14ac:dyDescent="0.25">
      <c r="A71" s="1232" t="s">
        <v>22</v>
      </c>
      <c r="B71" s="1232"/>
      <c r="C71" s="222"/>
      <c r="D71" s="219"/>
      <c r="E71" s="166"/>
      <c r="F71" s="166"/>
      <c r="G71" s="166"/>
      <c r="H71" s="166"/>
      <c r="I71" s="166"/>
      <c r="J71" s="166"/>
      <c r="K71" s="216"/>
      <c r="L71" s="216"/>
      <c r="M71" s="216"/>
      <c r="N71" s="17"/>
      <c r="O71" s="17"/>
      <c r="P71" s="17"/>
      <c r="Q71" s="17"/>
      <c r="R71" s="988"/>
      <c r="S71" s="988"/>
      <c r="T71" s="989"/>
      <c r="U71" s="989"/>
      <c r="V71" s="989"/>
      <c r="W71" s="989"/>
      <c r="X71" s="989"/>
      <c r="Y71" s="989"/>
      <c r="Z71" s="986"/>
      <c r="AA71" s="986"/>
    </row>
    <row r="72" spans="1:130" ht="16.149999999999999" customHeight="1" x14ac:dyDescent="0.25">
      <c r="A72" s="1233" t="s">
        <v>76</v>
      </c>
      <c r="B72" s="1233"/>
      <c r="C72" s="223"/>
      <c r="D72" s="219"/>
      <c r="E72" s="166"/>
      <c r="F72" s="166"/>
      <c r="G72" s="166"/>
      <c r="H72" s="166"/>
      <c r="I72" s="166"/>
      <c r="J72" s="166"/>
      <c r="K72" s="216"/>
      <c r="L72" s="216"/>
      <c r="M72" s="216"/>
      <c r="N72" s="17"/>
      <c r="O72" s="17"/>
      <c r="P72" s="17"/>
      <c r="Q72" s="17"/>
      <c r="R72" s="988"/>
      <c r="S72" s="988"/>
      <c r="T72" s="989"/>
      <c r="U72" s="989"/>
      <c r="V72" s="989"/>
      <c r="W72" s="989"/>
      <c r="X72" s="989"/>
      <c r="Y72" s="989"/>
      <c r="Z72" s="986"/>
      <c r="AA72" s="986"/>
    </row>
    <row r="73" spans="1:130" ht="31.15" customHeight="1" x14ac:dyDescent="0.25">
      <c r="A73" s="20" t="s">
        <v>77</v>
      </c>
      <c r="B73" s="20"/>
      <c r="C73" s="20"/>
      <c r="D73" s="20"/>
      <c r="E73" s="20"/>
      <c r="F73" s="211"/>
      <c r="G73" s="211"/>
      <c r="H73" s="211"/>
      <c r="I73" s="211"/>
      <c r="J73" s="86"/>
      <c r="K73" s="224"/>
      <c r="L73" s="224"/>
      <c r="M73" s="224"/>
      <c r="N73" s="7"/>
      <c r="O73" s="7"/>
      <c r="P73" s="7"/>
      <c r="Q73" s="7"/>
      <c r="R73" s="986"/>
      <c r="S73" s="986"/>
      <c r="T73" s="986"/>
      <c r="U73" s="989"/>
      <c r="V73" s="989"/>
      <c r="W73" s="989"/>
      <c r="X73" s="989"/>
      <c r="Y73" s="989"/>
      <c r="Z73" s="986"/>
      <c r="AA73" s="986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</row>
    <row r="74" spans="1:130" ht="36" customHeight="1" x14ac:dyDescent="0.25">
      <c r="A74" s="1621" t="s">
        <v>78</v>
      </c>
      <c r="B74" s="1622"/>
      <c r="C74" s="1085" t="s">
        <v>79</v>
      </c>
      <c r="D74" s="1085" t="s">
        <v>38</v>
      </c>
      <c r="E74" s="1085" t="s">
        <v>80</v>
      </c>
      <c r="F74" s="86"/>
      <c r="G74" s="86"/>
      <c r="H74" s="86"/>
      <c r="I74" s="86"/>
      <c r="J74" s="86"/>
      <c r="K74" s="224"/>
      <c r="L74" s="224"/>
      <c r="M74" s="224"/>
      <c r="N74" s="7"/>
      <c r="O74" s="7"/>
      <c r="P74" s="7"/>
      <c r="Q74" s="7"/>
      <c r="R74" s="986"/>
      <c r="S74" s="986"/>
      <c r="T74" s="986"/>
      <c r="U74" s="989"/>
      <c r="V74" s="989"/>
      <c r="W74" s="989"/>
      <c r="X74" s="989"/>
      <c r="Y74" s="989"/>
      <c r="Z74" s="986"/>
      <c r="AA74" s="986"/>
    </row>
    <row r="75" spans="1:130" ht="15" customHeight="1" x14ac:dyDescent="0.25">
      <c r="A75" s="1642" t="s">
        <v>81</v>
      </c>
      <c r="B75" s="1643"/>
      <c r="C75" s="226"/>
      <c r="D75" s="226"/>
      <c r="E75" s="226"/>
      <c r="F75" s="44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986"/>
      <c r="S75" s="986"/>
      <c r="T75" s="986"/>
      <c r="U75" s="988"/>
      <c r="V75" s="988"/>
      <c r="W75" s="988"/>
      <c r="X75" s="988"/>
      <c r="Y75" s="988"/>
      <c r="Z75" s="986"/>
      <c r="AA75" s="986"/>
      <c r="CC75" s="10" t="str">
        <f>IF(C75&lt;=[10]A05!C11,"", "* Total de aplicaciones EPSA NO DEBE ser MAYOR que el Total de Gestantes ingresadas en REM A05 Sección A. ")</f>
        <v/>
      </c>
      <c r="CG75" s="10">
        <v>0</v>
      </c>
      <c r="CH75" s="10">
        <v>0</v>
      </c>
    </row>
    <row r="76" spans="1:130" ht="31.15" customHeight="1" x14ac:dyDescent="0.25">
      <c r="A76" s="20" t="s">
        <v>82</v>
      </c>
      <c r="B76" s="20"/>
      <c r="C76" s="20"/>
      <c r="D76" s="20"/>
      <c r="E76" s="20"/>
      <c r="F76" s="211"/>
      <c r="G76" s="211"/>
      <c r="H76" s="211"/>
      <c r="I76" s="990"/>
      <c r="J76" s="991"/>
      <c r="K76" s="990"/>
      <c r="L76" s="986"/>
      <c r="M76" s="986"/>
      <c r="N76" s="986"/>
      <c r="O76" s="986"/>
      <c r="P76" s="992"/>
      <c r="Q76" s="991"/>
      <c r="R76" s="986"/>
      <c r="S76" s="986"/>
      <c r="T76" s="986"/>
      <c r="U76" s="988"/>
      <c r="V76" s="988"/>
      <c r="W76" s="988"/>
      <c r="X76" s="988"/>
      <c r="Y76" s="988"/>
      <c r="Z76" s="986"/>
      <c r="AA76" s="986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G76" s="10">
        <v>0</v>
      </c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</row>
    <row r="77" spans="1:130" ht="51" customHeight="1" x14ac:dyDescent="0.25">
      <c r="A77" s="1644" t="s">
        <v>83</v>
      </c>
      <c r="B77" s="1645"/>
      <c r="C77" s="1093" t="s">
        <v>79</v>
      </c>
      <c r="D77" s="229" t="s">
        <v>84</v>
      </c>
      <c r="E77" s="229" t="s">
        <v>85</v>
      </c>
      <c r="F77" s="230"/>
      <c r="G77" s="230"/>
      <c r="H77" s="230"/>
      <c r="I77" s="995"/>
      <c r="J77" s="995"/>
      <c r="K77" s="990"/>
      <c r="L77" s="986"/>
      <c r="M77" s="986"/>
      <c r="N77" s="986"/>
      <c r="O77" s="986"/>
      <c r="P77" s="986"/>
      <c r="Q77" s="986"/>
      <c r="R77" s="210"/>
      <c r="S77" s="7"/>
      <c r="T77" s="7"/>
      <c r="U77" s="17"/>
      <c r="V77" s="17"/>
      <c r="W77" s="17"/>
      <c r="X77" s="17"/>
      <c r="Y77" s="17"/>
      <c r="Z77" s="7"/>
      <c r="AA77" s="7"/>
      <c r="CG77" s="10">
        <v>0</v>
      </c>
    </row>
    <row r="78" spans="1:130" ht="25.15" customHeight="1" x14ac:dyDescent="0.25">
      <c r="A78" s="1645" t="s">
        <v>86</v>
      </c>
      <c r="B78" s="1087" t="s">
        <v>87</v>
      </c>
      <c r="C78" s="233"/>
      <c r="D78" s="234"/>
      <c r="E78" s="233"/>
      <c r="F78" s="44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996"/>
      <c r="S78" s="7"/>
      <c r="T78" s="7"/>
      <c r="U78" s="17"/>
      <c r="V78" s="17"/>
      <c r="W78" s="17"/>
      <c r="X78" s="17"/>
      <c r="Y78" s="17"/>
      <c r="Z78" s="7"/>
      <c r="AA78" s="7"/>
      <c r="CG78" s="10">
        <v>0</v>
      </c>
    </row>
    <row r="79" spans="1:130" ht="25.15" customHeight="1" thickBot="1" x14ac:dyDescent="0.3">
      <c r="A79" s="1205"/>
      <c r="B79" s="236" t="s">
        <v>88</v>
      </c>
      <c r="C79" s="237"/>
      <c r="D79" s="238"/>
      <c r="E79" s="237"/>
      <c r="F79" s="44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986"/>
      <c r="S79" s="7"/>
      <c r="T79" s="7"/>
      <c r="U79" s="17"/>
      <c r="V79" s="17"/>
      <c r="W79" s="17"/>
      <c r="X79" s="17"/>
      <c r="Y79" s="17"/>
      <c r="Z79" s="7"/>
      <c r="AA79" s="7"/>
      <c r="CG79" s="10">
        <v>0</v>
      </c>
    </row>
    <row r="80" spans="1:130" ht="16.149999999999999" customHeight="1" thickTop="1" x14ac:dyDescent="0.25">
      <c r="A80" s="1244" t="s">
        <v>89</v>
      </c>
      <c r="B80" s="239" t="s">
        <v>90</v>
      </c>
      <c r="C80" s="240"/>
      <c r="D80" s="240"/>
      <c r="E80" s="241"/>
      <c r="F80" s="44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986"/>
      <c r="S80" s="7"/>
      <c r="T80" s="7"/>
      <c r="U80" s="17"/>
      <c r="V80" s="17"/>
      <c r="W80" s="17"/>
      <c r="X80" s="17"/>
      <c r="Y80" s="17"/>
      <c r="Z80" s="7"/>
      <c r="AA80" s="7"/>
      <c r="CG80" s="10">
        <v>0</v>
      </c>
    </row>
    <row r="81" spans="1:130" ht="16.149999999999999" customHeight="1" x14ac:dyDescent="0.25">
      <c r="A81" s="1199"/>
      <c r="B81" s="242" t="s">
        <v>91</v>
      </c>
      <c r="C81" s="223"/>
      <c r="D81" s="223"/>
      <c r="E81" s="243"/>
      <c r="F81" s="44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986"/>
      <c r="S81" s="7"/>
      <c r="T81" s="7"/>
      <c r="U81" s="17"/>
      <c r="V81" s="17"/>
      <c r="W81" s="17"/>
      <c r="X81" s="17"/>
      <c r="Y81" s="17"/>
      <c r="Z81" s="7"/>
      <c r="AA81" s="7"/>
      <c r="CG81" s="10">
        <v>0</v>
      </c>
    </row>
    <row r="82" spans="1:130" ht="31.15" customHeight="1" x14ac:dyDescent="0.25">
      <c r="A82" s="20" t="s">
        <v>92</v>
      </c>
      <c r="B82" s="244"/>
      <c r="C82" s="70"/>
      <c r="D82" s="70"/>
      <c r="E82" s="70"/>
      <c r="F82" s="245"/>
      <c r="G82" s="86"/>
      <c r="H82" s="224"/>
      <c r="I82" s="7"/>
      <c r="J82" s="246"/>
      <c r="K82" s="991"/>
      <c r="L82" s="997"/>
      <c r="M82" s="997"/>
      <c r="N82" s="986"/>
      <c r="O82" s="986"/>
      <c r="P82" s="986"/>
      <c r="Q82" s="986"/>
      <c r="R82" s="986"/>
      <c r="S82" s="7"/>
      <c r="T82" s="7"/>
      <c r="U82" s="17"/>
      <c r="V82" s="17"/>
      <c r="W82" s="17"/>
      <c r="X82" s="17"/>
      <c r="Y82" s="17"/>
      <c r="Z82" s="7"/>
      <c r="AA82" s="7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</row>
    <row r="83" spans="1:130" ht="16.149999999999999" customHeight="1" x14ac:dyDescent="0.25">
      <c r="A83" s="1646" t="s">
        <v>93</v>
      </c>
      <c r="B83" s="1645"/>
      <c r="C83" s="1621" t="s">
        <v>59</v>
      </c>
      <c r="D83" s="1641"/>
      <c r="E83" s="1622"/>
      <c r="F83" s="1621" t="s">
        <v>94</v>
      </c>
      <c r="G83" s="1622"/>
      <c r="H83" s="1621" t="s">
        <v>95</v>
      </c>
      <c r="I83" s="1622"/>
      <c r="J83" s="216"/>
      <c r="K83" s="999"/>
      <c r="L83" s="989"/>
      <c r="M83" s="989"/>
      <c r="N83" s="1000"/>
      <c r="O83" s="1000"/>
      <c r="P83" s="989"/>
      <c r="Q83" s="989"/>
      <c r="R83" s="988"/>
      <c r="S83" s="17"/>
      <c r="T83" s="17"/>
      <c r="U83" s="17"/>
      <c r="V83" s="17"/>
      <c r="W83" s="17"/>
      <c r="X83" s="17"/>
      <c r="Y83" s="17"/>
      <c r="Z83" s="7"/>
      <c r="AA83" s="7"/>
    </row>
    <row r="84" spans="1:130" ht="16.149999999999999" customHeight="1" x14ac:dyDescent="0.25">
      <c r="A84" s="1191"/>
      <c r="B84" s="1185"/>
      <c r="C84" s="1001" t="s">
        <v>17</v>
      </c>
      <c r="D84" s="1090" t="s">
        <v>18</v>
      </c>
      <c r="E84" s="1092" t="s">
        <v>19</v>
      </c>
      <c r="F84" s="30" t="s">
        <v>18</v>
      </c>
      <c r="G84" s="1092" t="s">
        <v>19</v>
      </c>
      <c r="H84" s="30" t="s">
        <v>18</v>
      </c>
      <c r="I84" s="1092" t="s">
        <v>19</v>
      </c>
      <c r="J84" s="166"/>
      <c r="K84" s="216"/>
      <c r="L84" s="989"/>
      <c r="M84" s="989"/>
      <c r="N84" s="989"/>
      <c r="O84" s="1000"/>
      <c r="P84" s="1000"/>
      <c r="Q84" s="989"/>
      <c r="R84" s="989"/>
      <c r="S84" s="17"/>
      <c r="T84" s="17"/>
      <c r="U84" s="17"/>
      <c r="V84" s="17"/>
      <c r="W84" s="17"/>
      <c r="X84" s="17"/>
      <c r="Y84" s="17"/>
      <c r="Z84" s="7"/>
      <c r="AA84" s="7"/>
    </row>
    <row r="85" spans="1:130" ht="16.149999999999999" customHeight="1" x14ac:dyDescent="0.25">
      <c r="A85" s="1621" t="s">
        <v>59</v>
      </c>
      <c r="B85" s="1622"/>
      <c r="C85" s="169">
        <f t="shared" ref="C85:I85" si="8">SUM(C86:C90)</f>
        <v>0</v>
      </c>
      <c r="D85" s="1002">
        <f t="shared" si="8"/>
        <v>0</v>
      </c>
      <c r="E85" s="981">
        <f t="shared" si="8"/>
        <v>0</v>
      </c>
      <c r="F85" s="982">
        <f t="shared" si="8"/>
        <v>0</v>
      </c>
      <c r="G85" s="171">
        <f t="shared" si="8"/>
        <v>0</v>
      </c>
      <c r="H85" s="982">
        <f t="shared" si="8"/>
        <v>0</v>
      </c>
      <c r="I85" s="171">
        <f t="shared" si="8"/>
        <v>0</v>
      </c>
      <c r="J85" s="20"/>
      <c r="K85" s="20"/>
      <c r="L85" s="1003"/>
      <c r="M85" s="989"/>
      <c r="N85" s="989"/>
      <c r="O85" s="1000"/>
      <c r="P85" s="1000"/>
      <c r="Q85" s="1004"/>
      <c r="R85" s="1004"/>
      <c r="S85" s="17"/>
      <c r="T85" s="17"/>
      <c r="U85" s="17"/>
      <c r="V85" s="17"/>
      <c r="W85" s="17"/>
      <c r="X85" s="17"/>
      <c r="Y85" s="17"/>
      <c r="Z85" s="7"/>
      <c r="AA85" s="7"/>
    </row>
    <row r="86" spans="1:130" ht="16.149999999999999" customHeight="1" x14ac:dyDescent="0.25">
      <c r="A86" s="1238" t="s">
        <v>22</v>
      </c>
      <c r="B86" s="1239"/>
      <c r="C86" s="253">
        <f>SUM(D86+E86)</f>
        <v>0</v>
      </c>
      <c r="D86" s="254">
        <f t="shared" ref="D86:E90" si="9">SUM(F86+H86)</f>
        <v>0</v>
      </c>
      <c r="E86" s="155">
        <f t="shared" si="9"/>
        <v>0</v>
      </c>
      <c r="F86" s="119"/>
      <c r="G86" s="123"/>
      <c r="H86" s="119"/>
      <c r="I86" s="123"/>
      <c r="J86" s="255"/>
      <c r="K86" s="216"/>
      <c r="L86" s="989"/>
      <c r="M86" s="989"/>
      <c r="N86" s="989"/>
      <c r="O86" s="1000"/>
      <c r="P86" s="1000"/>
      <c r="Q86" s="1004"/>
      <c r="R86" s="1004"/>
      <c r="S86" s="17"/>
      <c r="T86" s="17"/>
      <c r="U86" s="17"/>
      <c r="V86" s="17"/>
      <c r="W86" s="17"/>
      <c r="X86" s="17"/>
      <c r="Y86" s="17"/>
      <c r="Z86" s="7"/>
      <c r="AA86" s="7"/>
    </row>
    <row r="87" spans="1:130" ht="16.149999999999999" customHeight="1" x14ac:dyDescent="0.25">
      <c r="A87" s="1240" t="s">
        <v>76</v>
      </c>
      <c r="B87" s="1241"/>
      <c r="C87" s="256">
        <f>SUM(D87+E87)</f>
        <v>0</v>
      </c>
      <c r="D87" s="257">
        <f t="shared" si="9"/>
        <v>0</v>
      </c>
      <c r="E87" s="159">
        <f t="shared" si="9"/>
        <v>0</v>
      </c>
      <c r="F87" s="50"/>
      <c r="G87" s="100"/>
      <c r="H87" s="50"/>
      <c r="I87" s="100"/>
      <c r="J87" s="255"/>
      <c r="K87" s="216"/>
      <c r="L87" s="989"/>
      <c r="M87" s="989"/>
      <c r="N87" s="989"/>
      <c r="O87" s="1000"/>
      <c r="P87" s="1000"/>
      <c r="Q87" s="1004"/>
      <c r="R87" s="1004"/>
      <c r="S87" s="17"/>
      <c r="T87" s="17"/>
      <c r="U87" s="17"/>
      <c r="V87" s="17"/>
      <c r="W87" s="17"/>
      <c r="X87" s="17"/>
      <c r="Y87" s="17"/>
      <c r="Z87" s="7"/>
      <c r="AA87" s="7"/>
    </row>
    <row r="88" spans="1:130" ht="16.149999999999999" customHeight="1" x14ac:dyDescent="0.25">
      <c r="A88" s="1240" t="s">
        <v>75</v>
      </c>
      <c r="B88" s="1241"/>
      <c r="C88" s="256">
        <f>SUM(D88+E88)</f>
        <v>0</v>
      </c>
      <c r="D88" s="257">
        <f t="shared" si="9"/>
        <v>0</v>
      </c>
      <c r="E88" s="159">
        <f t="shared" si="9"/>
        <v>0</v>
      </c>
      <c r="F88" s="104"/>
      <c r="G88" s="108"/>
      <c r="H88" s="104"/>
      <c r="I88" s="108"/>
      <c r="J88" s="255"/>
      <c r="K88" s="216"/>
      <c r="L88" s="989"/>
      <c r="M88" s="989"/>
      <c r="N88" s="989"/>
      <c r="O88" s="1000"/>
      <c r="P88" s="1000"/>
      <c r="Q88" s="1004"/>
      <c r="R88" s="1004"/>
      <c r="S88" s="17"/>
      <c r="T88" s="17"/>
      <c r="U88" s="17"/>
      <c r="V88" s="17"/>
      <c r="W88" s="17"/>
      <c r="X88" s="17"/>
      <c r="Y88" s="17"/>
      <c r="Z88" s="7"/>
      <c r="AA88" s="7"/>
    </row>
    <row r="89" spans="1:130" ht="16.149999999999999" customHeight="1" x14ac:dyDescent="0.25">
      <c r="A89" s="1247" t="s">
        <v>96</v>
      </c>
      <c r="B89" s="1248"/>
      <c r="C89" s="258">
        <f>SUM(D89+E89)</f>
        <v>0</v>
      </c>
      <c r="D89" s="259">
        <f t="shared" si="9"/>
        <v>0</v>
      </c>
      <c r="E89" s="260">
        <f t="shared" si="9"/>
        <v>0</v>
      </c>
      <c r="F89" s="134"/>
      <c r="G89" s="138"/>
      <c r="H89" s="134"/>
      <c r="I89" s="138"/>
      <c r="J89" s="255"/>
      <c r="K89" s="216"/>
      <c r="L89" s="989"/>
      <c r="M89" s="989"/>
      <c r="N89" s="989"/>
      <c r="O89" s="1000"/>
      <c r="P89" s="1000"/>
      <c r="Q89" s="1004"/>
      <c r="R89" s="1004"/>
      <c r="S89" s="17"/>
      <c r="T89" s="17"/>
      <c r="U89" s="17"/>
      <c r="V89" s="17"/>
      <c r="W89" s="17"/>
      <c r="X89" s="17"/>
      <c r="Y89" s="17"/>
      <c r="Z89" s="7"/>
      <c r="AA89" s="7"/>
    </row>
    <row r="90" spans="1:130" ht="16.149999999999999" customHeight="1" x14ac:dyDescent="0.25">
      <c r="A90" s="1249" t="s">
        <v>97</v>
      </c>
      <c r="B90" s="1250"/>
      <c r="C90" s="261">
        <f>SUM(D90+E90)</f>
        <v>0</v>
      </c>
      <c r="D90" s="262">
        <f t="shared" si="9"/>
        <v>0</v>
      </c>
      <c r="E90" s="162">
        <f t="shared" si="9"/>
        <v>0</v>
      </c>
      <c r="F90" s="58"/>
      <c r="G90" s="117"/>
      <c r="H90" s="58"/>
      <c r="I90" s="117"/>
      <c r="J90" s="255"/>
      <c r="K90" s="216"/>
      <c r="L90" s="989"/>
      <c r="M90" s="989"/>
      <c r="N90" s="989"/>
      <c r="O90" s="1000"/>
      <c r="P90" s="1000"/>
      <c r="Q90" s="1004"/>
      <c r="R90" s="1004"/>
      <c r="S90" s="17"/>
      <c r="T90" s="17"/>
      <c r="U90" s="17"/>
      <c r="V90" s="17"/>
      <c r="W90" s="17"/>
      <c r="X90" s="17"/>
      <c r="Y90" s="17"/>
      <c r="Z90" s="7"/>
      <c r="AA90" s="7"/>
    </row>
    <row r="91" spans="1:130" s="267" customFormat="1" ht="31.15" customHeight="1" x14ac:dyDescent="0.25">
      <c r="A91" s="1251" t="s">
        <v>98</v>
      </c>
      <c r="B91" s="1251"/>
      <c r="C91" s="1251"/>
      <c r="D91" s="1251"/>
      <c r="E91" s="1251"/>
      <c r="F91" s="1251"/>
      <c r="G91" s="1251"/>
      <c r="H91" s="1251"/>
      <c r="I91" s="1251"/>
      <c r="J91" s="1251"/>
      <c r="K91" s="1251"/>
      <c r="L91" s="1251"/>
      <c r="M91" s="1251"/>
      <c r="N91" s="1251"/>
      <c r="O91" s="1251"/>
      <c r="P91" s="1251"/>
      <c r="Q91" s="263"/>
      <c r="R91" s="264"/>
      <c r="S91" s="264"/>
      <c r="T91" s="264"/>
      <c r="U91" s="264"/>
      <c r="V91" s="264"/>
      <c r="W91" s="264"/>
      <c r="X91" s="264"/>
      <c r="Y91" s="264"/>
      <c r="Z91" s="245"/>
      <c r="AA91" s="24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6"/>
      <c r="CB91" s="266"/>
      <c r="CC91" s="266"/>
      <c r="CD91" s="266"/>
      <c r="CE91" s="266"/>
      <c r="CF91" s="266"/>
      <c r="CG91" s="266"/>
      <c r="CH91" s="266"/>
      <c r="CI91" s="266"/>
      <c r="CJ91" s="266"/>
      <c r="CK91" s="266"/>
      <c r="CL91" s="266"/>
      <c r="CM91" s="266"/>
      <c r="CN91" s="266"/>
      <c r="CO91" s="266"/>
      <c r="CP91" s="266"/>
      <c r="CQ91" s="266"/>
      <c r="CR91" s="266"/>
      <c r="CS91" s="266"/>
      <c r="CT91" s="266"/>
      <c r="CU91" s="266"/>
      <c r="CV91" s="266"/>
      <c r="CW91" s="266"/>
      <c r="CX91" s="266"/>
      <c r="CY91" s="266"/>
      <c r="CZ91" s="266"/>
    </row>
    <row r="92" spans="1:130" ht="31.15" customHeight="1" x14ac:dyDescent="0.25">
      <c r="A92" s="1527" t="s">
        <v>99</v>
      </c>
      <c r="B92" s="1527"/>
      <c r="C92" s="1527"/>
      <c r="D92" s="1527"/>
      <c r="E92" s="1527"/>
      <c r="F92" s="1527"/>
      <c r="G92" s="1527"/>
      <c r="H92" s="1527"/>
      <c r="I92" s="1527"/>
      <c r="J92" s="1527"/>
      <c r="K92" s="1527"/>
      <c r="L92" s="1527"/>
      <c r="M92" s="1527"/>
      <c r="N92" s="1527"/>
      <c r="O92" s="1527"/>
      <c r="P92" s="1527"/>
      <c r="Q92" s="1527"/>
      <c r="R92" s="268"/>
      <c r="S92" s="268"/>
      <c r="T92" s="268"/>
      <c r="U92" s="268"/>
      <c r="V92" s="268"/>
      <c r="W92" s="17"/>
      <c r="X92" s="17"/>
      <c r="Y92" s="17"/>
      <c r="Z92" s="7"/>
      <c r="AA92" s="7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</row>
    <row r="93" spans="1:130" ht="16.149999999999999" customHeight="1" x14ac:dyDescent="0.25">
      <c r="A93" s="1647" t="s">
        <v>100</v>
      </c>
      <c r="B93" s="1648"/>
      <c r="C93" s="1644" t="s">
        <v>101</v>
      </c>
      <c r="D93" s="1646"/>
      <c r="E93" s="1645"/>
      <c r="F93" s="1629" t="s">
        <v>28</v>
      </c>
      <c r="G93" s="1649"/>
      <c r="H93" s="1649"/>
      <c r="I93" s="1649"/>
      <c r="J93" s="1649"/>
      <c r="K93" s="1649"/>
      <c r="L93" s="1649"/>
      <c r="M93" s="1649"/>
      <c r="N93" s="1649"/>
      <c r="O93" s="1649"/>
      <c r="P93" s="1649"/>
      <c r="Q93" s="1632"/>
      <c r="R93" s="166"/>
      <c r="S93" s="244"/>
      <c r="T93" s="216"/>
      <c r="U93" s="216"/>
      <c r="V93" s="244"/>
      <c r="W93" s="17"/>
      <c r="X93" s="17"/>
      <c r="Y93" s="17"/>
      <c r="Z93" s="7"/>
      <c r="AA93" s="7"/>
    </row>
    <row r="94" spans="1:130" ht="16.149999999999999" customHeight="1" x14ac:dyDescent="0.25">
      <c r="A94" s="1223"/>
      <c r="B94" s="1224"/>
      <c r="C94" s="1190"/>
      <c r="D94" s="1191"/>
      <c r="E94" s="1185"/>
      <c r="F94" s="1621" t="s">
        <v>102</v>
      </c>
      <c r="G94" s="1641"/>
      <c r="H94" s="1621" t="s">
        <v>103</v>
      </c>
      <c r="I94" s="1622"/>
      <c r="J94" s="1621" t="s">
        <v>104</v>
      </c>
      <c r="K94" s="1622"/>
      <c r="L94" s="1621" t="s">
        <v>105</v>
      </c>
      <c r="M94" s="1622"/>
      <c r="N94" s="1621" t="s">
        <v>106</v>
      </c>
      <c r="O94" s="1622"/>
      <c r="P94" s="1621" t="s">
        <v>107</v>
      </c>
      <c r="Q94" s="1622"/>
      <c r="R94" s="17"/>
      <c r="S94" s="17"/>
      <c r="T94" s="17"/>
      <c r="U94" s="17"/>
      <c r="V94" s="17"/>
      <c r="W94" s="17"/>
      <c r="X94" s="17"/>
      <c r="Y94" s="17"/>
      <c r="Z94" s="7"/>
      <c r="AA94" s="7"/>
    </row>
    <row r="95" spans="1:130" ht="16.149999999999999" customHeight="1" x14ac:dyDescent="0.25">
      <c r="A95" s="1225"/>
      <c r="B95" s="1226"/>
      <c r="C95" s="1001" t="s">
        <v>17</v>
      </c>
      <c r="D95" s="83" t="s">
        <v>18</v>
      </c>
      <c r="E95" s="1075" t="s">
        <v>19</v>
      </c>
      <c r="F95" s="30" t="s">
        <v>18</v>
      </c>
      <c r="G95" s="1096" t="s">
        <v>19</v>
      </c>
      <c r="H95" s="30" t="s">
        <v>18</v>
      </c>
      <c r="I95" s="1095" t="s">
        <v>19</v>
      </c>
      <c r="J95" s="30" t="s">
        <v>18</v>
      </c>
      <c r="K95" s="1095" t="s">
        <v>19</v>
      </c>
      <c r="L95" s="30" t="s">
        <v>18</v>
      </c>
      <c r="M95" s="1095" t="s">
        <v>19</v>
      </c>
      <c r="N95" s="30" t="s">
        <v>18</v>
      </c>
      <c r="O95" s="1095" t="s">
        <v>19</v>
      </c>
      <c r="P95" s="30" t="s">
        <v>18</v>
      </c>
      <c r="Q95" s="1095" t="s">
        <v>19</v>
      </c>
      <c r="R95" s="17"/>
      <c r="S95" s="17"/>
      <c r="T95" s="17"/>
      <c r="U95" s="17"/>
      <c r="V95" s="17"/>
      <c r="W95" s="17"/>
      <c r="X95" s="17"/>
      <c r="Y95" s="17"/>
      <c r="Z95" s="7"/>
      <c r="AA95" s="7"/>
    </row>
    <row r="96" spans="1:130" ht="16.149999999999999" customHeight="1" x14ac:dyDescent="0.25">
      <c r="A96" s="1245" t="s">
        <v>108</v>
      </c>
      <c r="B96" s="1245"/>
      <c r="C96" s="270">
        <f>SUM(D96+E96)</f>
        <v>0</v>
      </c>
      <c r="D96" s="271">
        <f>+H96+J96+L96+N96+P96</f>
        <v>0</v>
      </c>
      <c r="E96" s="97">
        <f>+I96+K96+M96+O96+Q96</f>
        <v>0</v>
      </c>
      <c r="F96" s="272"/>
      <c r="G96" s="273"/>
      <c r="H96" s="119"/>
      <c r="I96" s="120"/>
      <c r="J96" s="119"/>
      <c r="K96" s="120"/>
      <c r="L96" s="119"/>
      <c r="M96" s="120"/>
      <c r="N96" s="119"/>
      <c r="O96" s="120"/>
      <c r="P96" s="121"/>
      <c r="Q96" s="120"/>
      <c r="R96" s="274"/>
      <c r="S96" s="17"/>
      <c r="T96" s="17"/>
      <c r="U96" s="17"/>
      <c r="V96" s="17"/>
      <c r="W96" s="17"/>
      <c r="X96" s="17"/>
      <c r="Y96" s="17"/>
      <c r="Z96" s="7"/>
      <c r="AA96" s="7"/>
    </row>
    <row r="97" spans="1:130" ht="16.149999999999999" customHeight="1" x14ac:dyDescent="0.25">
      <c r="A97" s="1246" t="s">
        <v>109</v>
      </c>
      <c r="B97" s="1246"/>
      <c r="C97" s="275">
        <f>SUM(D97+E97)</f>
        <v>0</v>
      </c>
      <c r="D97" s="276">
        <f>SUM(J97+L97+N97+P97)</f>
        <v>0</v>
      </c>
      <c r="E97" s="112">
        <f>SUM(K97+M97+O97+Q97)</f>
        <v>0</v>
      </c>
      <c r="F97" s="277"/>
      <c r="G97" s="278"/>
      <c r="H97" s="277"/>
      <c r="I97" s="279"/>
      <c r="J97" s="104"/>
      <c r="K97" s="105"/>
      <c r="L97" s="104"/>
      <c r="M97" s="105"/>
      <c r="N97" s="104"/>
      <c r="O97" s="105"/>
      <c r="P97" s="106"/>
      <c r="Q97" s="105"/>
      <c r="R97" s="274"/>
      <c r="S97" s="17"/>
      <c r="T97" s="17"/>
      <c r="U97" s="17"/>
      <c r="V97" s="17"/>
      <c r="W97" s="17"/>
      <c r="X97" s="17"/>
      <c r="Y97" s="17"/>
      <c r="Z97" s="7"/>
      <c r="AA97" s="7"/>
    </row>
    <row r="98" spans="1:130" ht="16.149999999999999" customHeight="1" x14ac:dyDescent="0.25">
      <c r="A98" s="1246" t="s">
        <v>110</v>
      </c>
      <c r="B98" s="1246"/>
      <c r="C98" s="275">
        <f t="shared" ref="C98:C103" si="10">SUM(D98+E98)</f>
        <v>0</v>
      </c>
      <c r="D98" s="276">
        <f>+J98+L98+N98+P98</f>
        <v>0</v>
      </c>
      <c r="E98" s="112">
        <f>+K98+M98+O98+Q98</f>
        <v>0</v>
      </c>
      <c r="F98" s="280"/>
      <c r="G98" s="281"/>
      <c r="H98" s="280"/>
      <c r="I98" s="282"/>
      <c r="J98" s="134"/>
      <c r="K98" s="135"/>
      <c r="L98" s="134"/>
      <c r="M98" s="135"/>
      <c r="N98" s="134"/>
      <c r="O98" s="135"/>
      <c r="P98" s="136"/>
      <c r="Q98" s="135"/>
      <c r="R98" s="274"/>
      <c r="S98" s="17"/>
      <c r="T98" s="17"/>
      <c r="U98" s="17"/>
      <c r="V98" s="17"/>
      <c r="W98" s="17"/>
      <c r="X98" s="17"/>
      <c r="Y98" s="17"/>
      <c r="Z98" s="7"/>
      <c r="AA98" s="7"/>
    </row>
    <row r="99" spans="1:130" ht="16.149999999999999" customHeight="1" x14ac:dyDescent="0.25">
      <c r="A99" s="1246" t="s">
        <v>111</v>
      </c>
      <c r="B99" s="1246"/>
      <c r="C99" s="275">
        <f>SUM(D99+E99)</f>
        <v>0</v>
      </c>
      <c r="D99" s="276">
        <f>+F99+H99</f>
        <v>0</v>
      </c>
      <c r="E99" s="112">
        <f>+G99+I99</f>
        <v>0</v>
      </c>
      <c r="F99" s="104"/>
      <c r="G99" s="283"/>
      <c r="H99" s="104"/>
      <c r="I99" s="105"/>
      <c r="J99" s="277"/>
      <c r="K99" s="279"/>
      <c r="L99" s="277"/>
      <c r="M99" s="279"/>
      <c r="N99" s="277"/>
      <c r="O99" s="279"/>
      <c r="P99" s="284"/>
      <c r="Q99" s="279"/>
      <c r="R99" s="274"/>
      <c r="S99" s="17"/>
      <c r="T99" s="17"/>
      <c r="U99" s="17"/>
      <c r="V99" s="17"/>
      <c r="W99" s="17"/>
      <c r="X99" s="17"/>
      <c r="Y99" s="17"/>
      <c r="Z99" s="7"/>
      <c r="AA99" s="7"/>
    </row>
    <row r="100" spans="1:130" ht="16.149999999999999" customHeight="1" x14ac:dyDescent="0.25">
      <c r="A100" s="1531" t="s">
        <v>112</v>
      </c>
      <c r="B100" s="1531"/>
      <c r="C100" s="285">
        <f>SUM(D100:E100)</f>
        <v>0</v>
      </c>
      <c r="D100" s="286">
        <f>SUM(H100+J100+L100+N100+P100)</f>
        <v>0</v>
      </c>
      <c r="E100" s="287">
        <f>SUM(I100+K100+M100+O100+Q100)</f>
        <v>0</v>
      </c>
      <c r="F100" s="804"/>
      <c r="G100" s="805"/>
      <c r="H100" s="288"/>
      <c r="I100" s="290"/>
      <c r="J100" s="288"/>
      <c r="K100" s="290"/>
      <c r="L100" s="288"/>
      <c r="M100" s="290"/>
      <c r="N100" s="288"/>
      <c r="O100" s="290"/>
      <c r="P100" s="288"/>
      <c r="Q100" s="290"/>
      <c r="R100" s="274"/>
      <c r="S100" s="17"/>
      <c r="T100" s="17"/>
      <c r="U100" s="17"/>
      <c r="V100" s="17"/>
      <c r="W100" s="17"/>
      <c r="X100" s="17"/>
      <c r="Y100" s="17"/>
      <c r="Z100" s="7"/>
      <c r="AA100" s="7"/>
    </row>
    <row r="101" spans="1:130" ht="16.149999999999999" customHeight="1" x14ac:dyDescent="0.25">
      <c r="A101" s="1640" t="s">
        <v>113</v>
      </c>
      <c r="B101" s="1007" t="s">
        <v>114</v>
      </c>
      <c r="C101" s="1008">
        <f t="shared" si="10"/>
        <v>0</v>
      </c>
      <c r="D101" s="1009">
        <f t="shared" ref="D101:E103" si="11">SUM(F101+H101+J101+L101+N101+P101)</f>
        <v>0</v>
      </c>
      <c r="E101" s="97">
        <f t="shared" si="11"/>
        <v>0</v>
      </c>
      <c r="F101" s="119"/>
      <c r="G101" s="292"/>
      <c r="H101" s="119"/>
      <c r="I101" s="123"/>
      <c r="J101" s="119"/>
      <c r="K101" s="120"/>
      <c r="L101" s="119"/>
      <c r="M101" s="120"/>
      <c r="N101" s="119"/>
      <c r="O101" s="123"/>
      <c r="P101" s="119"/>
      <c r="Q101" s="123"/>
      <c r="R101" s="274"/>
      <c r="S101" s="17"/>
      <c r="T101" s="17"/>
      <c r="U101" s="17"/>
      <c r="V101" s="17"/>
      <c r="W101" s="17"/>
      <c r="X101" s="17"/>
      <c r="Y101" s="17"/>
      <c r="Z101" s="7"/>
      <c r="AA101" s="7"/>
    </row>
    <row r="102" spans="1:130" ht="22.5" customHeight="1" x14ac:dyDescent="0.25">
      <c r="A102" s="1198"/>
      <c r="B102" s="293" t="s">
        <v>115</v>
      </c>
      <c r="C102" s="131">
        <f t="shared" si="10"/>
        <v>0</v>
      </c>
      <c r="D102" s="132">
        <f t="shared" si="11"/>
        <v>0</v>
      </c>
      <c r="E102" s="294">
        <f t="shared" si="11"/>
        <v>0</v>
      </c>
      <c r="F102" s="134"/>
      <c r="G102" s="295"/>
      <c r="H102" s="134"/>
      <c r="I102" s="138"/>
      <c r="J102" s="134"/>
      <c r="K102" s="135"/>
      <c r="L102" s="134"/>
      <c r="M102" s="135"/>
      <c r="N102" s="134"/>
      <c r="O102" s="138"/>
      <c r="P102" s="134"/>
      <c r="Q102" s="138"/>
      <c r="R102" s="274"/>
      <c r="S102" s="17"/>
      <c r="T102" s="17"/>
      <c r="U102" s="17"/>
      <c r="V102" s="17"/>
      <c r="W102" s="17"/>
      <c r="X102" s="17"/>
      <c r="Y102" s="17"/>
      <c r="Z102" s="7"/>
      <c r="AA102" s="7"/>
    </row>
    <row r="103" spans="1:130" ht="25.15" customHeight="1" x14ac:dyDescent="0.25">
      <c r="A103" s="1199"/>
      <c r="B103" s="160" t="s">
        <v>116</v>
      </c>
      <c r="C103" s="54">
        <f t="shared" si="10"/>
        <v>0</v>
      </c>
      <c r="D103" s="114">
        <f t="shared" si="11"/>
        <v>0</v>
      </c>
      <c r="E103" s="201">
        <f t="shared" si="11"/>
        <v>0</v>
      </c>
      <c r="F103" s="58"/>
      <c r="G103" s="296"/>
      <c r="H103" s="58"/>
      <c r="I103" s="117"/>
      <c r="J103" s="58"/>
      <c r="K103" s="59"/>
      <c r="L103" s="58"/>
      <c r="M103" s="59"/>
      <c r="N103" s="58"/>
      <c r="O103" s="117"/>
      <c r="P103" s="58"/>
      <c r="Q103" s="117"/>
      <c r="R103" s="274"/>
      <c r="S103" s="17"/>
      <c r="T103" s="17"/>
      <c r="U103" s="17"/>
      <c r="V103" s="17"/>
      <c r="W103" s="17"/>
      <c r="X103" s="17"/>
      <c r="Y103" s="17"/>
      <c r="Z103" s="7"/>
      <c r="AA103" s="7"/>
    </row>
    <row r="104" spans="1:130" ht="31.15" customHeight="1" x14ac:dyDescent="0.25">
      <c r="A104" s="1010" t="s">
        <v>117</v>
      </c>
      <c r="B104" s="1010"/>
      <c r="C104" s="1010"/>
      <c r="D104" s="1010"/>
      <c r="E104" s="1010"/>
      <c r="F104" s="1011"/>
      <c r="G104" s="1011"/>
      <c r="H104" s="1011"/>
      <c r="I104" s="1012"/>
      <c r="J104" s="1013"/>
      <c r="K104" s="1013"/>
      <c r="L104" s="1014"/>
      <c r="M104" s="1015"/>
      <c r="N104" s="1016"/>
      <c r="O104" s="1011"/>
      <c r="P104" s="1016"/>
      <c r="Q104" s="1017"/>
      <c r="R104" s="304"/>
      <c r="S104" s="304"/>
      <c r="T104" s="305"/>
      <c r="U104" s="305"/>
      <c r="V104" s="305"/>
      <c r="W104" s="306"/>
      <c r="X104" s="305"/>
      <c r="Y104" s="306"/>
      <c r="Z104" s="307"/>
      <c r="AA104" s="30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</row>
    <row r="105" spans="1:130" ht="16.149999999999999" customHeight="1" x14ac:dyDescent="0.25">
      <c r="A105" s="1198" t="s">
        <v>25</v>
      </c>
      <c r="B105" s="1198" t="s">
        <v>26</v>
      </c>
      <c r="C105" s="1201" t="s">
        <v>27</v>
      </c>
      <c r="D105" s="1229"/>
      <c r="E105" s="1205"/>
      <c r="F105" s="1262" t="s">
        <v>28</v>
      </c>
      <c r="G105" s="1262"/>
      <c r="H105" s="1262"/>
      <c r="I105" s="1262"/>
      <c r="J105" s="1262"/>
      <c r="K105" s="1262"/>
      <c r="L105" s="1262"/>
      <c r="M105" s="1262"/>
      <c r="N105" s="1262"/>
      <c r="O105" s="1262"/>
      <c r="P105" s="1262"/>
      <c r="Q105" s="1262"/>
      <c r="R105" s="1262"/>
      <c r="S105" s="1262"/>
      <c r="T105" s="1263"/>
      <c r="U105" s="1263"/>
      <c r="V105" s="1262"/>
      <c r="W105" s="1262"/>
      <c r="X105" s="1262"/>
      <c r="Y105" s="1262"/>
      <c r="Z105" s="1262"/>
      <c r="AA105" s="1226"/>
    </row>
    <row r="106" spans="1:130" ht="16.149999999999999" customHeight="1" x14ac:dyDescent="0.25">
      <c r="A106" s="1198"/>
      <c r="B106" s="1198"/>
      <c r="C106" s="1190"/>
      <c r="D106" s="1191"/>
      <c r="E106" s="1185"/>
      <c r="F106" s="1641" t="s">
        <v>118</v>
      </c>
      <c r="G106" s="1622"/>
      <c r="H106" s="1621" t="s">
        <v>119</v>
      </c>
      <c r="I106" s="1622"/>
      <c r="J106" s="1621" t="s">
        <v>120</v>
      </c>
      <c r="K106" s="1622"/>
      <c r="L106" s="1641" t="s">
        <v>121</v>
      </c>
      <c r="M106" s="1622"/>
      <c r="N106" s="1621" t="s">
        <v>122</v>
      </c>
      <c r="O106" s="1622"/>
      <c r="P106" s="1621" t="s">
        <v>123</v>
      </c>
      <c r="Q106" s="1622"/>
      <c r="R106" s="1621" t="s">
        <v>124</v>
      </c>
      <c r="S106" s="1622"/>
      <c r="T106" s="1621" t="s">
        <v>125</v>
      </c>
      <c r="U106" s="1622"/>
      <c r="V106" s="1621" t="s">
        <v>126</v>
      </c>
      <c r="W106" s="1622"/>
      <c r="X106" s="1621" t="s">
        <v>127</v>
      </c>
      <c r="Y106" s="1622"/>
      <c r="Z106" s="1652" t="s">
        <v>128</v>
      </c>
      <c r="AA106" s="1653"/>
    </row>
    <row r="107" spans="1:130" ht="16.149999999999999" customHeight="1" x14ac:dyDescent="0.25">
      <c r="A107" s="1199"/>
      <c r="B107" s="1199"/>
      <c r="C107" s="30" t="s">
        <v>17</v>
      </c>
      <c r="D107" s="83" t="s">
        <v>18</v>
      </c>
      <c r="E107" s="1074" t="s">
        <v>19</v>
      </c>
      <c r="F107" s="1090" t="s">
        <v>18</v>
      </c>
      <c r="G107" s="1075" t="s">
        <v>19</v>
      </c>
      <c r="H107" s="30" t="s">
        <v>18</v>
      </c>
      <c r="I107" s="1075" t="s">
        <v>19</v>
      </c>
      <c r="J107" s="30" t="s">
        <v>18</v>
      </c>
      <c r="K107" s="1075" t="s">
        <v>19</v>
      </c>
      <c r="L107" s="1090" t="s">
        <v>18</v>
      </c>
      <c r="M107" s="1075" t="s">
        <v>19</v>
      </c>
      <c r="N107" s="30" t="s">
        <v>18</v>
      </c>
      <c r="O107" s="1075" t="s">
        <v>19</v>
      </c>
      <c r="P107" s="30" t="s">
        <v>18</v>
      </c>
      <c r="Q107" s="1075" t="s">
        <v>19</v>
      </c>
      <c r="R107" s="30" t="s">
        <v>18</v>
      </c>
      <c r="S107" s="1085" t="s">
        <v>19</v>
      </c>
      <c r="T107" s="30" t="s">
        <v>18</v>
      </c>
      <c r="U107" s="1075" t="s">
        <v>19</v>
      </c>
      <c r="V107" s="30" t="s">
        <v>18</v>
      </c>
      <c r="W107" s="1075" t="s">
        <v>19</v>
      </c>
      <c r="X107" s="30" t="s">
        <v>18</v>
      </c>
      <c r="Y107" s="1075" t="s">
        <v>19</v>
      </c>
      <c r="Z107" s="1018" t="s">
        <v>18</v>
      </c>
      <c r="AA107" s="310" t="s">
        <v>19</v>
      </c>
      <c r="AB107" s="311"/>
    </row>
    <row r="108" spans="1:130" ht="16.149999999999999" customHeight="1" x14ac:dyDescent="0.25">
      <c r="A108" s="1254" t="s">
        <v>129</v>
      </c>
      <c r="B108" s="94" t="s">
        <v>130</v>
      </c>
      <c r="C108" s="253">
        <f t="shared" ref="C108:C137" si="12">SUM(D108+E108)</f>
        <v>0</v>
      </c>
      <c r="D108" s="312">
        <f t="shared" ref="D108:D137" si="13">SUM(F108+H108+J108+L108+N108+P108+R108+T108+V108+X108+Z108)</f>
        <v>0</v>
      </c>
      <c r="E108" s="313">
        <f t="shared" ref="E108:E137" si="14">SUM(G108+I108+K108+M108+O108+Q108+S108+U108+W108+Y108+AA108)</f>
        <v>0</v>
      </c>
      <c r="F108" s="314"/>
      <c r="G108" s="123"/>
      <c r="H108" s="119"/>
      <c r="I108" s="120"/>
      <c r="J108" s="119"/>
      <c r="K108" s="120"/>
      <c r="L108" s="292"/>
      <c r="M108" s="120"/>
      <c r="N108" s="119"/>
      <c r="O108" s="120"/>
      <c r="P108" s="119"/>
      <c r="Q108" s="120"/>
      <c r="R108" s="119"/>
      <c r="S108" s="120"/>
      <c r="T108" s="119"/>
      <c r="U108" s="120"/>
      <c r="V108" s="121"/>
      <c r="W108" s="120"/>
      <c r="X108" s="121"/>
      <c r="Y108" s="120"/>
      <c r="Z108" s="315"/>
      <c r="AA108" s="316"/>
    </row>
    <row r="109" spans="1:130" ht="16.149999999999999" customHeight="1" x14ac:dyDescent="0.25">
      <c r="A109" s="1255"/>
      <c r="B109" s="1083" t="s">
        <v>131</v>
      </c>
      <c r="C109" s="256">
        <f t="shared" si="12"/>
        <v>0</v>
      </c>
      <c r="D109" s="317">
        <f t="shared" si="13"/>
        <v>0</v>
      </c>
      <c r="E109" s="318">
        <f t="shared" si="14"/>
        <v>0</v>
      </c>
      <c r="F109" s="187"/>
      <c r="G109" s="108"/>
      <c r="H109" s="104"/>
      <c r="I109" s="105"/>
      <c r="J109" s="104"/>
      <c r="K109" s="105"/>
      <c r="L109" s="283"/>
      <c r="M109" s="105"/>
      <c r="N109" s="104"/>
      <c r="O109" s="105"/>
      <c r="P109" s="104"/>
      <c r="Q109" s="105"/>
      <c r="R109" s="104"/>
      <c r="S109" s="105"/>
      <c r="T109" s="104"/>
      <c r="U109" s="105"/>
      <c r="V109" s="106"/>
      <c r="W109" s="105"/>
      <c r="X109" s="106"/>
      <c r="Y109" s="105"/>
      <c r="Z109" s="319"/>
      <c r="AA109" s="320"/>
    </row>
    <row r="110" spans="1:130" ht="16.149999999999999" customHeight="1" x14ac:dyDescent="0.25">
      <c r="A110" s="1255"/>
      <c r="B110" s="1084" t="s">
        <v>132</v>
      </c>
      <c r="C110" s="256">
        <f t="shared" si="12"/>
        <v>0</v>
      </c>
      <c r="D110" s="317">
        <f t="shared" si="13"/>
        <v>0</v>
      </c>
      <c r="E110" s="318">
        <f t="shared" si="14"/>
        <v>0</v>
      </c>
      <c r="F110" s="187"/>
      <c r="G110" s="108"/>
      <c r="H110" s="104"/>
      <c r="I110" s="105"/>
      <c r="J110" s="104"/>
      <c r="K110" s="105"/>
      <c r="L110" s="283"/>
      <c r="M110" s="105"/>
      <c r="N110" s="104"/>
      <c r="O110" s="105"/>
      <c r="P110" s="104"/>
      <c r="Q110" s="105"/>
      <c r="R110" s="104"/>
      <c r="S110" s="105"/>
      <c r="T110" s="104"/>
      <c r="U110" s="105"/>
      <c r="V110" s="106"/>
      <c r="W110" s="105"/>
      <c r="X110" s="106"/>
      <c r="Y110" s="105"/>
      <c r="Z110" s="319"/>
      <c r="AA110" s="320"/>
    </row>
    <row r="111" spans="1:130" ht="16.149999999999999" customHeight="1" x14ac:dyDescent="0.25">
      <c r="A111" s="1256"/>
      <c r="B111" s="1084" t="s">
        <v>133</v>
      </c>
      <c r="C111" s="321">
        <f t="shared" si="12"/>
        <v>0</v>
      </c>
      <c r="D111" s="322">
        <f t="shared" si="13"/>
        <v>0</v>
      </c>
      <c r="E111" s="323">
        <f t="shared" si="14"/>
        <v>0</v>
      </c>
      <c r="F111" s="187"/>
      <c r="G111" s="108"/>
      <c r="H111" s="104"/>
      <c r="I111" s="105"/>
      <c r="J111" s="104"/>
      <c r="K111" s="105"/>
      <c r="L111" s="283"/>
      <c r="M111" s="105"/>
      <c r="N111" s="104"/>
      <c r="O111" s="105"/>
      <c r="P111" s="104"/>
      <c r="Q111" s="105"/>
      <c r="R111" s="104"/>
      <c r="S111" s="105"/>
      <c r="T111" s="104"/>
      <c r="U111" s="105"/>
      <c r="V111" s="106"/>
      <c r="W111" s="105"/>
      <c r="X111" s="106"/>
      <c r="Y111" s="105"/>
      <c r="Z111" s="319"/>
      <c r="AA111" s="320"/>
    </row>
    <row r="112" spans="1:130" ht="16.149999999999999" customHeight="1" x14ac:dyDescent="0.25">
      <c r="A112" s="1257"/>
      <c r="B112" s="113" t="s">
        <v>134</v>
      </c>
      <c r="C112" s="261">
        <f t="shared" si="12"/>
        <v>0</v>
      </c>
      <c r="D112" s="324">
        <f t="shared" si="13"/>
        <v>0</v>
      </c>
      <c r="E112" s="325">
        <f t="shared" si="14"/>
        <v>0</v>
      </c>
      <c r="F112" s="326"/>
      <c r="G112" s="117"/>
      <c r="H112" s="58"/>
      <c r="I112" s="59"/>
      <c r="J112" s="58"/>
      <c r="K112" s="59"/>
      <c r="L112" s="296"/>
      <c r="M112" s="59"/>
      <c r="N112" s="58"/>
      <c r="O112" s="59"/>
      <c r="P112" s="58"/>
      <c r="Q112" s="59"/>
      <c r="R112" s="58"/>
      <c r="S112" s="59"/>
      <c r="T112" s="58"/>
      <c r="U112" s="59"/>
      <c r="V112" s="115"/>
      <c r="W112" s="59"/>
      <c r="X112" s="115"/>
      <c r="Y112" s="59"/>
      <c r="Z112" s="327"/>
      <c r="AA112" s="205"/>
    </row>
    <row r="113" spans="1:27" ht="16.149999999999999" customHeight="1" x14ac:dyDescent="0.25">
      <c r="A113" s="1254" t="s">
        <v>135</v>
      </c>
      <c r="B113" s="94" t="s">
        <v>130</v>
      </c>
      <c r="C113" s="253">
        <f t="shared" si="12"/>
        <v>0</v>
      </c>
      <c r="D113" s="312">
        <f t="shared" si="13"/>
        <v>0</v>
      </c>
      <c r="E113" s="313">
        <f t="shared" si="14"/>
        <v>0</v>
      </c>
      <c r="F113" s="314"/>
      <c r="G113" s="123"/>
      <c r="H113" s="119"/>
      <c r="I113" s="120"/>
      <c r="J113" s="119"/>
      <c r="K113" s="120"/>
      <c r="L113" s="292"/>
      <c r="M113" s="120"/>
      <c r="N113" s="119"/>
      <c r="O113" s="120"/>
      <c r="P113" s="119"/>
      <c r="Q113" s="120"/>
      <c r="R113" s="119"/>
      <c r="S113" s="120"/>
      <c r="T113" s="119"/>
      <c r="U113" s="120"/>
      <c r="V113" s="121"/>
      <c r="W113" s="120"/>
      <c r="X113" s="121"/>
      <c r="Y113" s="120"/>
      <c r="Z113" s="315"/>
      <c r="AA113" s="316"/>
    </row>
    <row r="114" spans="1:27" ht="16.149999999999999" customHeight="1" x14ac:dyDescent="0.25">
      <c r="A114" s="1255"/>
      <c r="B114" s="1083" t="s">
        <v>131</v>
      </c>
      <c r="C114" s="256">
        <f t="shared" si="12"/>
        <v>0</v>
      </c>
      <c r="D114" s="317">
        <f t="shared" si="13"/>
        <v>0</v>
      </c>
      <c r="E114" s="318">
        <f t="shared" si="14"/>
        <v>0</v>
      </c>
      <c r="F114" s="187"/>
      <c r="G114" s="108"/>
      <c r="H114" s="104"/>
      <c r="I114" s="105"/>
      <c r="J114" s="104"/>
      <c r="K114" s="105"/>
      <c r="L114" s="283"/>
      <c r="M114" s="105"/>
      <c r="N114" s="104"/>
      <c r="O114" s="105"/>
      <c r="P114" s="104"/>
      <c r="Q114" s="105"/>
      <c r="R114" s="104"/>
      <c r="S114" s="105"/>
      <c r="T114" s="104"/>
      <c r="U114" s="105"/>
      <c r="V114" s="106"/>
      <c r="W114" s="105"/>
      <c r="X114" s="106"/>
      <c r="Y114" s="105"/>
      <c r="Z114" s="319"/>
      <c r="AA114" s="320"/>
    </row>
    <row r="115" spans="1:27" ht="16.149999999999999" customHeight="1" x14ac:dyDescent="0.25">
      <c r="A115" s="1255"/>
      <c r="B115" s="1084" t="s">
        <v>132</v>
      </c>
      <c r="C115" s="256">
        <f t="shared" si="12"/>
        <v>0</v>
      </c>
      <c r="D115" s="317">
        <f t="shared" si="13"/>
        <v>0</v>
      </c>
      <c r="E115" s="318">
        <f t="shared" si="14"/>
        <v>0</v>
      </c>
      <c r="F115" s="187"/>
      <c r="G115" s="108"/>
      <c r="H115" s="104"/>
      <c r="I115" s="105"/>
      <c r="J115" s="104"/>
      <c r="K115" s="105"/>
      <c r="L115" s="283"/>
      <c r="M115" s="105"/>
      <c r="N115" s="104"/>
      <c r="O115" s="105"/>
      <c r="P115" s="104"/>
      <c r="Q115" s="105"/>
      <c r="R115" s="104"/>
      <c r="S115" s="105"/>
      <c r="T115" s="104"/>
      <c r="U115" s="105"/>
      <c r="V115" s="106"/>
      <c r="W115" s="105"/>
      <c r="X115" s="106"/>
      <c r="Y115" s="105"/>
      <c r="Z115" s="319"/>
      <c r="AA115" s="320"/>
    </row>
    <row r="116" spans="1:27" ht="16.149999999999999" customHeight="1" x14ac:dyDescent="0.25">
      <c r="A116" s="1256"/>
      <c r="B116" s="1084" t="s">
        <v>133</v>
      </c>
      <c r="C116" s="321">
        <f t="shared" si="12"/>
        <v>0</v>
      </c>
      <c r="D116" s="322">
        <f t="shared" si="13"/>
        <v>0</v>
      </c>
      <c r="E116" s="323">
        <f t="shared" si="14"/>
        <v>0</v>
      </c>
      <c r="F116" s="187"/>
      <c r="G116" s="108"/>
      <c r="H116" s="104"/>
      <c r="I116" s="105"/>
      <c r="J116" s="104"/>
      <c r="K116" s="105"/>
      <c r="L116" s="283"/>
      <c r="M116" s="105"/>
      <c r="N116" s="104"/>
      <c r="O116" s="105"/>
      <c r="P116" s="104"/>
      <c r="Q116" s="105"/>
      <c r="R116" s="104"/>
      <c r="S116" s="105"/>
      <c r="T116" s="104"/>
      <c r="U116" s="105"/>
      <c r="V116" s="106"/>
      <c r="W116" s="105"/>
      <c r="X116" s="106"/>
      <c r="Y116" s="105"/>
      <c r="Z116" s="319"/>
      <c r="AA116" s="320"/>
    </row>
    <row r="117" spans="1:27" ht="16.149999999999999" customHeight="1" x14ac:dyDescent="0.25">
      <c r="A117" s="1257"/>
      <c r="B117" s="113" t="s">
        <v>134</v>
      </c>
      <c r="C117" s="261">
        <f t="shared" si="12"/>
        <v>0</v>
      </c>
      <c r="D117" s="324">
        <f t="shared" si="13"/>
        <v>0</v>
      </c>
      <c r="E117" s="325">
        <f t="shared" si="14"/>
        <v>0</v>
      </c>
      <c r="F117" s="326"/>
      <c r="G117" s="117"/>
      <c r="H117" s="58"/>
      <c r="I117" s="59"/>
      <c r="J117" s="58"/>
      <c r="K117" s="59"/>
      <c r="L117" s="296"/>
      <c r="M117" s="59"/>
      <c r="N117" s="58"/>
      <c r="O117" s="59"/>
      <c r="P117" s="58"/>
      <c r="Q117" s="59"/>
      <c r="R117" s="58"/>
      <c r="S117" s="59"/>
      <c r="T117" s="58"/>
      <c r="U117" s="59"/>
      <c r="V117" s="115"/>
      <c r="W117" s="59"/>
      <c r="X117" s="115"/>
      <c r="Y117" s="59"/>
      <c r="Z117" s="327"/>
      <c r="AA117" s="205"/>
    </row>
    <row r="118" spans="1:27" ht="16.149999999999999" customHeight="1" x14ac:dyDescent="0.25">
      <c r="A118" s="1640" t="s">
        <v>136</v>
      </c>
      <c r="B118" s="94" t="s">
        <v>130</v>
      </c>
      <c r="C118" s="253">
        <f t="shared" si="12"/>
        <v>0</v>
      </c>
      <c r="D118" s="312">
        <f t="shared" si="13"/>
        <v>0</v>
      </c>
      <c r="E118" s="313">
        <f t="shared" si="14"/>
        <v>0</v>
      </c>
      <c r="F118" s="314"/>
      <c r="G118" s="123"/>
      <c r="H118" s="119"/>
      <c r="I118" s="120"/>
      <c r="J118" s="119"/>
      <c r="K118" s="120"/>
      <c r="L118" s="292"/>
      <c r="M118" s="120"/>
      <c r="N118" s="119"/>
      <c r="O118" s="120"/>
      <c r="P118" s="119"/>
      <c r="Q118" s="120"/>
      <c r="R118" s="119"/>
      <c r="S118" s="120"/>
      <c r="T118" s="119"/>
      <c r="U118" s="120"/>
      <c r="V118" s="121"/>
      <c r="W118" s="120"/>
      <c r="X118" s="121"/>
      <c r="Y118" s="120"/>
      <c r="Z118" s="315"/>
      <c r="AA118" s="316"/>
    </row>
    <row r="119" spans="1:27" ht="16.149999999999999" customHeight="1" x14ac:dyDescent="0.25">
      <c r="A119" s="1198"/>
      <c r="B119" s="1083" t="s">
        <v>131</v>
      </c>
      <c r="C119" s="256">
        <f t="shared" si="12"/>
        <v>0</v>
      </c>
      <c r="D119" s="317">
        <f t="shared" si="13"/>
        <v>0</v>
      </c>
      <c r="E119" s="318">
        <f t="shared" si="14"/>
        <v>0</v>
      </c>
      <c r="F119" s="187"/>
      <c r="G119" s="108"/>
      <c r="H119" s="104"/>
      <c r="I119" s="105"/>
      <c r="J119" s="104"/>
      <c r="K119" s="105"/>
      <c r="L119" s="283"/>
      <c r="M119" s="105"/>
      <c r="N119" s="104"/>
      <c r="O119" s="105"/>
      <c r="P119" s="104"/>
      <c r="Q119" s="105"/>
      <c r="R119" s="104"/>
      <c r="S119" s="105"/>
      <c r="T119" s="104"/>
      <c r="U119" s="105"/>
      <c r="V119" s="106"/>
      <c r="W119" s="105"/>
      <c r="X119" s="106"/>
      <c r="Y119" s="105"/>
      <c r="Z119" s="319"/>
      <c r="AA119" s="320"/>
    </row>
    <row r="120" spans="1:27" ht="16.149999999999999" customHeight="1" x14ac:dyDescent="0.25">
      <c r="A120" s="1198"/>
      <c r="B120" s="1084" t="s">
        <v>132</v>
      </c>
      <c r="C120" s="256">
        <f t="shared" si="12"/>
        <v>0</v>
      </c>
      <c r="D120" s="317">
        <f t="shared" si="13"/>
        <v>0</v>
      </c>
      <c r="E120" s="318">
        <f t="shared" si="14"/>
        <v>0</v>
      </c>
      <c r="F120" s="187"/>
      <c r="G120" s="108"/>
      <c r="H120" s="104"/>
      <c r="I120" s="105"/>
      <c r="J120" s="104"/>
      <c r="K120" s="105"/>
      <c r="L120" s="283"/>
      <c r="M120" s="105"/>
      <c r="N120" s="104"/>
      <c r="O120" s="105"/>
      <c r="P120" s="104"/>
      <c r="Q120" s="105"/>
      <c r="R120" s="104"/>
      <c r="S120" s="105"/>
      <c r="T120" s="104"/>
      <c r="U120" s="105"/>
      <c r="V120" s="106"/>
      <c r="W120" s="105"/>
      <c r="X120" s="106"/>
      <c r="Y120" s="105"/>
      <c r="Z120" s="319"/>
      <c r="AA120" s="320"/>
    </row>
    <row r="121" spans="1:27" ht="16.149999999999999" customHeight="1" x14ac:dyDescent="0.25">
      <c r="A121" s="1198"/>
      <c r="B121" s="1084" t="s">
        <v>133</v>
      </c>
      <c r="C121" s="321">
        <f t="shared" si="12"/>
        <v>0</v>
      </c>
      <c r="D121" s="322">
        <f t="shared" si="13"/>
        <v>0</v>
      </c>
      <c r="E121" s="323">
        <f t="shared" si="14"/>
        <v>0</v>
      </c>
      <c r="F121" s="187"/>
      <c r="G121" s="108"/>
      <c r="H121" s="104"/>
      <c r="I121" s="105"/>
      <c r="J121" s="104"/>
      <c r="K121" s="105"/>
      <c r="L121" s="283"/>
      <c r="M121" s="105"/>
      <c r="N121" s="104"/>
      <c r="O121" s="105"/>
      <c r="P121" s="104"/>
      <c r="Q121" s="105"/>
      <c r="R121" s="104"/>
      <c r="S121" s="105"/>
      <c r="T121" s="104"/>
      <c r="U121" s="105"/>
      <c r="V121" s="106"/>
      <c r="W121" s="105"/>
      <c r="X121" s="106"/>
      <c r="Y121" s="105"/>
      <c r="Z121" s="319"/>
      <c r="AA121" s="320"/>
    </row>
    <row r="122" spans="1:27" ht="16.149999999999999" customHeight="1" x14ac:dyDescent="0.25">
      <c r="A122" s="1199"/>
      <c r="B122" s="113" t="s">
        <v>134</v>
      </c>
      <c r="C122" s="261">
        <f t="shared" si="12"/>
        <v>0</v>
      </c>
      <c r="D122" s="324">
        <f t="shared" si="13"/>
        <v>0</v>
      </c>
      <c r="E122" s="325">
        <f t="shared" si="14"/>
        <v>0</v>
      </c>
      <c r="F122" s="326"/>
      <c r="G122" s="117"/>
      <c r="H122" s="58"/>
      <c r="I122" s="59"/>
      <c r="J122" s="58"/>
      <c r="K122" s="59"/>
      <c r="L122" s="296"/>
      <c r="M122" s="59"/>
      <c r="N122" s="58"/>
      <c r="O122" s="59"/>
      <c r="P122" s="58"/>
      <c r="Q122" s="59"/>
      <c r="R122" s="58"/>
      <c r="S122" s="59"/>
      <c r="T122" s="58"/>
      <c r="U122" s="59"/>
      <c r="V122" s="115"/>
      <c r="W122" s="59"/>
      <c r="X122" s="115"/>
      <c r="Y122" s="59"/>
      <c r="Z122" s="327"/>
      <c r="AA122" s="205"/>
    </row>
    <row r="123" spans="1:27" ht="16.149999999999999" customHeight="1" x14ac:dyDescent="0.25">
      <c r="A123" s="1254" t="s">
        <v>137</v>
      </c>
      <c r="B123" s="94" t="s">
        <v>130</v>
      </c>
      <c r="C123" s="253">
        <f t="shared" si="12"/>
        <v>0</v>
      </c>
      <c r="D123" s="312">
        <f t="shared" si="13"/>
        <v>0</v>
      </c>
      <c r="E123" s="313">
        <f t="shared" si="14"/>
        <v>0</v>
      </c>
      <c r="F123" s="314"/>
      <c r="G123" s="123"/>
      <c r="H123" s="119"/>
      <c r="I123" s="120"/>
      <c r="J123" s="119"/>
      <c r="K123" s="120"/>
      <c r="L123" s="292"/>
      <c r="M123" s="120"/>
      <c r="N123" s="119"/>
      <c r="O123" s="120"/>
      <c r="P123" s="119"/>
      <c r="Q123" s="120"/>
      <c r="R123" s="119"/>
      <c r="S123" s="120"/>
      <c r="T123" s="119"/>
      <c r="U123" s="120"/>
      <c r="V123" s="121"/>
      <c r="W123" s="120"/>
      <c r="X123" s="121"/>
      <c r="Y123" s="120"/>
      <c r="Z123" s="315"/>
      <c r="AA123" s="316"/>
    </row>
    <row r="124" spans="1:27" ht="16.149999999999999" customHeight="1" x14ac:dyDescent="0.25">
      <c r="A124" s="1255"/>
      <c r="B124" s="1083" t="s">
        <v>131</v>
      </c>
      <c r="C124" s="256">
        <f t="shared" si="12"/>
        <v>0</v>
      </c>
      <c r="D124" s="317">
        <f t="shared" si="13"/>
        <v>0</v>
      </c>
      <c r="E124" s="318">
        <f t="shared" si="14"/>
        <v>0</v>
      </c>
      <c r="F124" s="187"/>
      <c r="G124" s="108"/>
      <c r="H124" s="104"/>
      <c r="I124" s="105"/>
      <c r="J124" s="104"/>
      <c r="K124" s="105"/>
      <c r="L124" s="283"/>
      <c r="M124" s="105"/>
      <c r="N124" s="104"/>
      <c r="O124" s="105"/>
      <c r="P124" s="104"/>
      <c r="Q124" s="105"/>
      <c r="R124" s="104"/>
      <c r="S124" s="105"/>
      <c r="T124" s="104"/>
      <c r="U124" s="105"/>
      <c r="V124" s="106"/>
      <c r="W124" s="105"/>
      <c r="X124" s="106"/>
      <c r="Y124" s="105"/>
      <c r="Z124" s="319"/>
      <c r="AA124" s="320"/>
    </row>
    <row r="125" spans="1:27" ht="16.149999999999999" customHeight="1" x14ac:dyDescent="0.25">
      <c r="A125" s="1255"/>
      <c r="B125" s="1084" t="s">
        <v>132</v>
      </c>
      <c r="C125" s="256">
        <f t="shared" si="12"/>
        <v>0</v>
      </c>
      <c r="D125" s="317">
        <f t="shared" si="13"/>
        <v>0</v>
      </c>
      <c r="E125" s="318">
        <f t="shared" si="14"/>
        <v>0</v>
      </c>
      <c r="F125" s="187"/>
      <c r="G125" s="108"/>
      <c r="H125" s="104"/>
      <c r="I125" s="105"/>
      <c r="J125" s="104"/>
      <c r="K125" s="105"/>
      <c r="L125" s="283"/>
      <c r="M125" s="105"/>
      <c r="N125" s="104"/>
      <c r="O125" s="105"/>
      <c r="P125" s="104"/>
      <c r="Q125" s="105"/>
      <c r="R125" s="104"/>
      <c r="S125" s="105"/>
      <c r="T125" s="104"/>
      <c r="U125" s="105"/>
      <c r="V125" s="106"/>
      <c r="W125" s="105"/>
      <c r="X125" s="106"/>
      <c r="Y125" s="105"/>
      <c r="Z125" s="319"/>
      <c r="AA125" s="320"/>
    </row>
    <row r="126" spans="1:27" ht="16.149999999999999" customHeight="1" x14ac:dyDescent="0.25">
      <c r="A126" s="1256"/>
      <c r="B126" s="1084" t="s">
        <v>133</v>
      </c>
      <c r="C126" s="321">
        <f t="shared" si="12"/>
        <v>0</v>
      </c>
      <c r="D126" s="322">
        <f t="shared" si="13"/>
        <v>0</v>
      </c>
      <c r="E126" s="323">
        <f t="shared" si="14"/>
        <v>0</v>
      </c>
      <c r="F126" s="187"/>
      <c r="G126" s="108"/>
      <c r="H126" s="104"/>
      <c r="I126" s="105"/>
      <c r="J126" s="104"/>
      <c r="K126" s="105"/>
      <c r="L126" s="283"/>
      <c r="M126" s="105"/>
      <c r="N126" s="104"/>
      <c r="O126" s="105"/>
      <c r="P126" s="104"/>
      <c r="Q126" s="105"/>
      <c r="R126" s="104"/>
      <c r="S126" s="105"/>
      <c r="T126" s="104"/>
      <c r="U126" s="105"/>
      <c r="V126" s="106"/>
      <c r="W126" s="105"/>
      <c r="X126" s="106"/>
      <c r="Y126" s="105"/>
      <c r="Z126" s="319"/>
      <c r="AA126" s="320"/>
    </row>
    <row r="127" spans="1:27" ht="16.149999999999999" customHeight="1" x14ac:dyDescent="0.25">
      <c r="A127" s="1257"/>
      <c r="B127" s="113" t="s">
        <v>134</v>
      </c>
      <c r="C127" s="261">
        <f t="shared" si="12"/>
        <v>0</v>
      </c>
      <c r="D127" s="324">
        <f t="shared" si="13"/>
        <v>0</v>
      </c>
      <c r="E127" s="325">
        <f t="shared" si="14"/>
        <v>0</v>
      </c>
      <c r="F127" s="326"/>
      <c r="G127" s="117"/>
      <c r="H127" s="58"/>
      <c r="I127" s="59"/>
      <c r="J127" s="58"/>
      <c r="K127" s="59"/>
      <c r="L127" s="296"/>
      <c r="M127" s="59"/>
      <c r="N127" s="58"/>
      <c r="O127" s="59"/>
      <c r="P127" s="58"/>
      <c r="Q127" s="59"/>
      <c r="R127" s="58"/>
      <c r="S127" s="59"/>
      <c r="T127" s="58"/>
      <c r="U127" s="59"/>
      <c r="V127" s="115"/>
      <c r="W127" s="59"/>
      <c r="X127" s="115"/>
      <c r="Y127" s="59"/>
      <c r="Z127" s="327"/>
      <c r="AA127" s="205"/>
    </row>
    <row r="128" spans="1:27" ht="16.149999999999999" customHeight="1" x14ac:dyDescent="0.25">
      <c r="A128" s="1254" t="s">
        <v>138</v>
      </c>
      <c r="B128" s="94" t="s">
        <v>130</v>
      </c>
      <c r="C128" s="253">
        <f t="shared" si="12"/>
        <v>0</v>
      </c>
      <c r="D128" s="312">
        <f t="shared" si="13"/>
        <v>0</v>
      </c>
      <c r="E128" s="313">
        <f t="shared" si="14"/>
        <v>0</v>
      </c>
      <c r="F128" s="314"/>
      <c r="G128" s="123"/>
      <c r="H128" s="119"/>
      <c r="I128" s="120"/>
      <c r="J128" s="119"/>
      <c r="K128" s="120"/>
      <c r="L128" s="292"/>
      <c r="M128" s="120"/>
      <c r="N128" s="119"/>
      <c r="O128" s="120"/>
      <c r="P128" s="119"/>
      <c r="Q128" s="120"/>
      <c r="R128" s="119"/>
      <c r="S128" s="120"/>
      <c r="T128" s="119"/>
      <c r="U128" s="120"/>
      <c r="V128" s="121"/>
      <c r="W128" s="120"/>
      <c r="X128" s="121"/>
      <c r="Y128" s="120"/>
      <c r="Z128" s="315"/>
      <c r="AA128" s="316"/>
    </row>
    <row r="129" spans="1:27" ht="16.149999999999999" customHeight="1" x14ac:dyDescent="0.25">
      <c r="A129" s="1255"/>
      <c r="B129" s="1083" t="s">
        <v>131</v>
      </c>
      <c r="C129" s="256">
        <f t="shared" si="12"/>
        <v>0</v>
      </c>
      <c r="D129" s="317">
        <f t="shared" si="13"/>
        <v>0</v>
      </c>
      <c r="E129" s="318">
        <f t="shared" si="14"/>
        <v>0</v>
      </c>
      <c r="F129" s="187"/>
      <c r="G129" s="108"/>
      <c r="H129" s="104"/>
      <c r="I129" s="105"/>
      <c r="J129" s="104"/>
      <c r="K129" s="105"/>
      <c r="L129" s="283"/>
      <c r="M129" s="105"/>
      <c r="N129" s="104"/>
      <c r="O129" s="105"/>
      <c r="P129" s="104"/>
      <c r="Q129" s="105"/>
      <c r="R129" s="104"/>
      <c r="S129" s="105"/>
      <c r="T129" s="104"/>
      <c r="U129" s="105"/>
      <c r="V129" s="106"/>
      <c r="W129" s="105"/>
      <c r="X129" s="106"/>
      <c r="Y129" s="105"/>
      <c r="Z129" s="319"/>
      <c r="AA129" s="320"/>
    </row>
    <row r="130" spans="1:27" ht="16.149999999999999" customHeight="1" x14ac:dyDescent="0.25">
      <c r="A130" s="1255"/>
      <c r="B130" s="1084" t="s">
        <v>132</v>
      </c>
      <c r="C130" s="256">
        <f t="shared" si="12"/>
        <v>0</v>
      </c>
      <c r="D130" s="317">
        <f t="shared" si="13"/>
        <v>0</v>
      </c>
      <c r="E130" s="318">
        <f t="shared" si="14"/>
        <v>0</v>
      </c>
      <c r="F130" s="187"/>
      <c r="G130" s="108"/>
      <c r="H130" s="104"/>
      <c r="I130" s="105"/>
      <c r="J130" s="104"/>
      <c r="K130" s="105"/>
      <c r="L130" s="283"/>
      <c r="M130" s="105"/>
      <c r="N130" s="104"/>
      <c r="O130" s="105"/>
      <c r="P130" s="104"/>
      <c r="Q130" s="105"/>
      <c r="R130" s="104"/>
      <c r="S130" s="105"/>
      <c r="T130" s="104"/>
      <c r="U130" s="105"/>
      <c r="V130" s="106"/>
      <c r="W130" s="105"/>
      <c r="X130" s="106"/>
      <c r="Y130" s="105"/>
      <c r="Z130" s="319"/>
      <c r="AA130" s="320"/>
    </row>
    <row r="131" spans="1:27" ht="16.149999999999999" customHeight="1" x14ac:dyDescent="0.25">
      <c r="A131" s="1256"/>
      <c r="B131" s="1084" t="s">
        <v>133</v>
      </c>
      <c r="C131" s="321">
        <f t="shared" si="12"/>
        <v>0</v>
      </c>
      <c r="D131" s="322">
        <f t="shared" si="13"/>
        <v>0</v>
      </c>
      <c r="E131" s="323">
        <f t="shared" si="14"/>
        <v>0</v>
      </c>
      <c r="F131" s="187"/>
      <c r="G131" s="108"/>
      <c r="H131" s="104"/>
      <c r="I131" s="105"/>
      <c r="J131" s="104"/>
      <c r="K131" s="105"/>
      <c r="L131" s="283"/>
      <c r="M131" s="105"/>
      <c r="N131" s="104"/>
      <c r="O131" s="105"/>
      <c r="P131" s="104"/>
      <c r="Q131" s="105"/>
      <c r="R131" s="104"/>
      <c r="S131" s="105"/>
      <c r="T131" s="104"/>
      <c r="U131" s="105"/>
      <c r="V131" s="106"/>
      <c r="W131" s="105"/>
      <c r="X131" s="106"/>
      <c r="Y131" s="105"/>
      <c r="Z131" s="319"/>
      <c r="AA131" s="320"/>
    </row>
    <row r="132" spans="1:27" ht="16.149999999999999" customHeight="1" x14ac:dyDescent="0.25">
      <c r="A132" s="1257"/>
      <c r="B132" s="113" t="s">
        <v>134</v>
      </c>
      <c r="C132" s="261">
        <f t="shared" si="12"/>
        <v>0</v>
      </c>
      <c r="D132" s="324">
        <f t="shared" si="13"/>
        <v>0</v>
      </c>
      <c r="E132" s="325">
        <f t="shared" si="14"/>
        <v>0</v>
      </c>
      <c r="F132" s="326"/>
      <c r="G132" s="117"/>
      <c r="H132" s="58"/>
      <c r="I132" s="59"/>
      <c r="J132" s="58"/>
      <c r="K132" s="59"/>
      <c r="L132" s="296"/>
      <c r="M132" s="59"/>
      <c r="N132" s="58"/>
      <c r="O132" s="59"/>
      <c r="P132" s="58"/>
      <c r="Q132" s="59"/>
      <c r="R132" s="58"/>
      <c r="S132" s="59"/>
      <c r="T132" s="58"/>
      <c r="U132" s="59"/>
      <c r="V132" s="115"/>
      <c r="W132" s="59"/>
      <c r="X132" s="115"/>
      <c r="Y132" s="59"/>
      <c r="Z132" s="327"/>
      <c r="AA132" s="205"/>
    </row>
    <row r="133" spans="1:27" ht="16.149999999999999" customHeight="1" x14ac:dyDescent="0.25">
      <c r="A133" s="1640" t="s">
        <v>139</v>
      </c>
      <c r="B133" s="94" t="s">
        <v>130</v>
      </c>
      <c r="C133" s="253">
        <f t="shared" si="12"/>
        <v>0</v>
      </c>
      <c r="D133" s="312">
        <f t="shared" si="13"/>
        <v>0</v>
      </c>
      <c r="E133" s="313">
        <f t="shared" si="14"/>
        <v>0</v>
      </c>
      <c r="F133" s="314"/>
      <c r="G133" s="123"/>
      <c r="H133" s="119"/>
      <c r="I133" s="120"/>
      <c r="J133" s="119"/>
      <c r="K133" s="120"/>
      <c r="L133" s="292"/>
      <c r="M133" s="120"/>
      <c r="N133" s="119"/>
      <c r="O133" s="120"/>
      <c r="P133" s="119"/>
      <c r="Q133" s="120"/>
      <c r="R133" s="119"/>
      <c r="S133" s="120"/>
      <c r="T133" s="119"/>
      <c r="U133" s="120"/>
      <c r="V133" s="121"/>
      <c r="W133" s="120"/>
      <c r="X133" s="121"/>
      <c r="Y133" s="120"/>
      <c r="Z133" s="315"/>
      <c r="AA133" s="316"/>
    </row>
    <row r="134" spans="1:27" ht="16.149999999999999" customHeight="1" x14ac:dyDescent="0.25">
      <c r="A134" s="1198"/>
      <c r="B134" s="1083" t="s">
        <v>131</v>
      </c>
      <c r="C134" s="256">
        <f t="shared" si="12"/>
        <v>0</v>
      </c>
      <c r="D134" s="317">
        <f t="shared" si="13"/>
        <v>0</v>
      </c>
      <c r="E134" s="318">
        <f t="shared" si="14"/>
        <v>0</v>
      </c>
      <c r="F134" s="187"/>
      <c r="G134" s="108"/>
      <c r="H134" s="104"/>
      <c r="I134" s="105"/>
      <c r="J134" s="104"/>
      <c r="K134" s="105"/>
      <c r="L134" s="283"/>
      <c r="M134" s="105"/>
      <c r="N134" s="104"/>
      <c r="O134" s="105"/>
      <c r="P134" s="104"/>
      <c r="Q134" s="105"/>
      <c r="R134" s="104"/>
      <c r="S134" s="105"/>
      <c r="T134" s="104"/>
      <c r="U134" s="105"/>
      <c r="V134" s="106"/>
      <c r="W134" s="105"/>
      <c r="X134" s="106"/>
      <c r="Y134" s="105"/>
      <c r="Z134" s="319"/>
      <c r="AA134" s="320"/>
    </row>
    <row r="135" spans="1:27" ht="16.149999999999999" customHeight="1" x14ac:dyDescent="0.25">
      <c r="A135" s="1198"/>
      <c r="B135" s="1084" t="s">
        <v>132</v>
      </c>
      <c r="C135" s="256">
        <f t="shared" si="12"/>
        <v>0</v>
      </c>
      <c r="D135" s="317">
        <f t="shared" si="13"/>
        <v>0</v>
      </c>
      <c r="E135" s="318">
        <f t="shared" si="14"/>
        <v>0</v>
      </c>
      <c r="F135" s="187"/>
      <c r="G135" s="108"/>
      <c r="H135" s="104"/>
      <c r="I135" s="105"/>
      <c r="J135" s="104"/>
      <c r="K135" s="105"/>
      <c r="L135" s="283"/>
      <c r="M135" s="105"/>
      <c r="N135" s="104"/>
      <c r="O135" s="105"/>
      <c r="P135" s="104"/>
      <c r="Q135" s="105"/>
      <c r="R135" s="104"/>
      <c r="S135" s="105"/>
      <c r="T135" s="104"/>
      <c r="U135" s="105"/>
      <c r="V135" s="106"/>
      <c r="W135" s="105"/>
      <c r="X135" s="106"/>
      <c r="Y135" s="105"/>
      <c r="Z135" s="319"/>
      <c r="AA135" s="320"/>
    </row>
    <row r="136" spans="1:27" ht="16.149999999999999" customHeight="1" x14ac:dyDescent="0.25">
      <c r="A136" s="1198"/>
      <c r="B136" s="1084" t="s">
        <v>133</v>
      </c>
      <c r="C136" s="321">
        <f t="shared" si="12"/>
        <v>0</v>
      </c>
      <c r="D136" s="322">
        <f t="shared" si="13"/>
        <v>0</v>
      </c>
      <c r="E136" s="323">
        <f t="shared" si="14"/>
        <v>0</v>
      </c>
      <c r="F136" s="187"/>
      <c r="G136" s="108"/>
      <c r="H136" s="104"/>
      <c r="I136" s="105"/>
      <c r="J136" s="104"/>
      <c r="K136" s="105"/>
      <c r="L136" s="283"/>
      <c r="M136" s="105"/>
      <c r="N136" s="104"/>
      <c r="O136" s="105"/>
      <c r="P136" s="104"/>
      <c r="Q136" s="105"/>
      <c r="R136" s="104"/>
      <c r="S136" s="105"/>
      <c r="T136" s="104"/>
      <c r="U136" s="105"/>
      <c r="V136" s="106"/>
      <c r="W136" s="105"/>
      <c r="X136" s="106"/>
      <c r="Y136" s="105"/>
      <c r="Z136" s="319"/>
      <c r="AA136" s="320"/>
    </row>
    <row r="137" spans="1:27" ht="16.149999999999999" customHeight="1" x14ac:dyDescent="0.25">
      <c r="A137" s="1198"/>
      <c r="B137" s="130" t="s">
        <v>134</v>
      </c>
      <c r="C137" s="258">
        <f t="shared" si="12"/>
        <v>0</v>
      </c>
      <c r="D137" s="328">
        <f t="shared" si="13"/>
        <v>0</v>
      </c>
      <c r="E137" s="329">
        <f t="shared" si="14"/>
        <v>0</v>
      </c>
      <c r="F137" s="330"/>
      <c r="G137" s="138"/>
      <c r="H137" s="134"/>
      <c r="I137" s="135"/>
      <c r="J137" s="134"/>
      <c r="K137" s="135"/>
      <c r="L137" s="295"/>
      <c r="M137" s="135"/>
      <c r="N137" s="134"/>
      <c r="O137" s="135"/>
      <c r="P137" s="134"/>
      <c r="Q137" s="135"/>
      <c r="R137" s="134"/>
      <c r="S137" s="135"/>
      <c r="T137" s="134"/>
      <c r="U137" s="135"/>
      <c r="V137" s="136"/>
      <c r="W137" s="135"/>
      <c r="X137" s="136"/>
      <c r="Y137" s="135"/>
      <c r="Z137" s="331"/>
      <c r="AA137" s="332"/>
    </row>
    <row r="138" spans="1:27" ht="16.149999999999999" customHeight="1" thickBot="1" x14ac:dyDescent="0.3">
      <c r="A138" s="1650" t="s">
        <v>140</v>
      </c>
      <c r="B138" s="1651"/>
      <c r="C138" s="333">
        <f t="shared" ref="C138:AA138" si="15">SUM(C108:C137)</f>
        <v>0</v>
      </c>
      <c r="D138" s="334">
        <f t="shared" si="15"/>
        <v>0</v>
      </c>
      <c r="E138" s="335">
        <f t="shared" si="15"/>
        <v>0</v>
      </c>
      <c r="F138" s="336">
        <f t="shared" si="15"/>
        <v>0</v>
      </c>
      <c r="G138" s="1019">
        <f t="shared" si="15"/>
        <v>0</v>
      </c>
      <c r="H138" s="336">
        <f t="shared" si="15"/>
        <v>0</v>
      </c>
      <c r="I138" s="1019">
        <f t="shared" si="15"/>
        <v>0</v>
      </c>
      <c r="J138" s="336">
        <f t="shared" si="15"/>
        <v>0</v>
      </c>
      <c r="K138" s="1019">
        <f t="shared" si="15"/>
        <v>0</v>
      </c>
      <c r="L138" s="336">
        <f t="shared" si="15"/>
        <v>0</v>
      </c>
      <c r="M138" s="1019">
        <f t="shared" si="15"/>
        <v>0</v>
      </c>
      <c r="N138" s="336">
        <f t="shared" si="15"/>
        <v>0</v>
      </c>
      <c r="O138" s="1019">
        <f t="shared" si="15"/>
        <v>0</v>
      </c>
      <c r="P138" s="336">
        <f t="shared" si="15"/>
        <v>0</v>
      </c>
      <c r="Q138" s="1019">
        <f t="shared" si="15"/>
        <v>0</v>
      </c>
      <c r="R138" s="336">
        <f t="shared" si="15"/>
        <v>0</v>
      </c>
      <c r="S138" s="1019">
        <f t="shared" si="15"/>
        <v>0</v>
      </c>
      <c r="T138" s="336">
        <f t="shared" si="15"/>
        <v>0</v>
      </c>
      <c r="U138" s="1019">
        <f t="shared" si="15"/>
        <v>0</v>
      </c>
      <c r="V138" s="336">
        <f t="shared" si="15"/>
        <v>0</v>
      </c>
      <c r="W138" s="1019">
        <f t="shared" si="15"/>
        <v>0</v>
      </c>
      <c r="X138" s="336">
        <f t="shared" si="15"/>
        <v>0</v>
      </c>
      <c r="Y138" s="1019">
        <f t="shared" si="15"/>
        <v>0</v>
      </c>
      <c r="Z138" s="338">
        <f t="shared" si="15"/>
        <v>0</v>
      </c>
      <c r="AA138" s="1020">
        <f t="shared" si="15"/>
        <v>0</v>
      </c>
    </row>
    <row r="139" spans="1:27" ht="16.149999999999999" customHeight="1" thickTop="1" x14ac:dyDescent="0.25">
      <c r="A139" s="1200" t="s">
        <v>141</v>
      </c>
      <c r="B139" s="139" t="s">
        <v>130</v>
      </c>
      <c r="C139" s="340">
        <f t="shared" ref="C139:C148" si="16">SUM(D139+E139)</f>
        <v>0</v>
      </c>
      <c r="D139" s="341">
        <f t="shared" ref="D139:E148" si="17">SUM(F139+H139+J139+L139+N139+P139+R139+T139+V139+X139+Z139)</f>
        <v>0</v>
      </c>
      <c r="E139" s="342">
        <f t="shared" si="17"/>
        <v>0</v>
      </c>
      <c r="F139" s="343"/>
      <c r="G139" s="147"/>
      <c r="H139" s="143"/>
      <c r="I139" s="144"/>
      <c r="J139" s="143"/>
      <c r="K139" s="144"/>
      <c r="L139" s="344"/>
      <c r="M139" s="144"/>
      <c r="N139" s="143"/>
      <c r="O139" s="144"/>
      <c r="P139" s="143"/>
      <c r="Q139" s="144"/>
      <c r="R139" s="143"/>
      <c r="S139" s="144"/>
      <c r="T139" s="143"/>
      <c r="U139" s="144"/>
      <c r="V139" s="145"/>
      <c r="W139" s="144"/>
      <c r="X139" s="145"/>
      <c r="Y139" s="144"/>
      <c r="Z139" s="345"/>
      <c r="AA139" s="346"/>
    </row>
    <row r="140" spans="1:27" ht="16.149999999999999" customHeight="1" x14ac:dyDescent="0.25">
      <c r="A140" s="1201"/>
      <c r="B140" s="1083" t="s">
        <v>131</v>
      </c>
      <c r="C140" s="256">
        <f t="shared" si="16"/>
        <v>0</v>
      </c>
      <c r="D140" s="317">
        <f t="shared" si="17"/>
        <v>0</v>
      </c>
      <c r="E140" s="318">
        <f t="shared" si="17"/>
        <v>0</v>
      </c>
      <c r="F140" s="52"/>
      <c r="G140" s="100"/>
      <c r="H140" s="50"/>
      <c r="I140" s="51"/>
      <c r="J140" s="50"/>
      <c r="K140" s="51"/>
      <c r="L140" s="347"/>
      <c r="M140" s="51"/>
      <c r="N140" s="50"/>
      <c r="O140" s="51"/>
      <c r="P140" s="50"/>
      <c r="Q140" s="51"/>
      <c r="R140" s="50"/>
      <c r="S140" s="51"/>
      <c r="T140" s="50"/>
      <c r="U140" s="51"/>
      <c r="V140" s="98"/>
      <c r="W140" s="51"/>
      <c r="X140" s="98"/>
      <c r="Y140" s="51"/>
      <c r="Z140" s="348"/>
      <c r="AA140" s="349"/>
    </row>
    <row r="141" spans="1:27" ht="16.149999999999999" customHeight="1" x14ac:dyDescent="0.25">
      <c r="A141" s="1201"/>
      <c r="B141" s="1084" t="s">
        <v>132</v>
      </c>
      <c r="C141" s="256">
        <f t="shared" si="16"/>
        <v>0</v>
      </c>
      <c r="D141" s="317">
        <f t="shared" si="17"/>
        <v>0</v>
      </c>
      <c r="E141" s="318">
        <f t="shared" si="17"/>
        <v>0</v>
      </c>
      <c r="F141" s="52"/>
      <c r="G141" s="100"/>
      <c r="H141" s="50"/>
      <c r="I141" s="51"/>
      <c r="J141" s="50"/>
      <c r="K141" s="51"/>
      <c r="L141" s="347"/>
      <c r="M141" s="51"/>
      <c r="N141" s="50"/>
      <c r="O141" s="51"/>
      <c r="P141" s="50"/>
      <c r="Q141" s="51"/>
      <c r="R141" s="50"/>
      <c r="S141" s="51"/>
      <c r="T141" s="50"/>
      <c r="U141" s="51"/>
      <c r="V141" s="98"/>
      <c r="W141" s="51"/>
      <c r="X141" s="98"/>
      <c r="Y141" s="51"/>
      <c r="Z141" s="348"/>
      <c r="AA141" s="349"/>
    </row>
    <row r="142" spans="1:27" ht="16.149999999999999" customHeight="1" x14ac:dyDescent="0.25">
      <c r="A142" s="1201"/>
      <c r="B142" s="1084" t="s">
        <v>133</v>
      </c>
      <c r="C142" s="256">
        <f t="shared" si="16"/>
        <v>0</v>
      </c>
      <c r="D142" s="317">
        <f t="shared" si="17"/>
        <v>0</v>
      </c>
      <c r="E142" s="318">
        <f t="shared" si="17"/>
        <v>0</v>
      </c>
      <c r="F142" s="52"/>
      <c r="G142" s="100"/>
      <c r="H142" s="50"/>
      <c r="I142" s="51"/>
      <c r="J142" s="50"/>
      <c r="K142" s="51"/>
      <c r="L142" s="347"/>
      <c r="M142" s="51"/>
      <c r="N142" s="50"/>
      <c r="O142" s="51"/>
      <c r="P142" s="50"/>
      <c r="Q142" s="51"/>
      <c r="R142" s="50"/>
      <c r="S142" s="51"/>
      <c r="T142" s="50"/>
      <c r="U142" s="51"/>
      <c r="V142" s="98"/>
      <c r="W142" s="51"/>
      <c r="X142" s="98"/>
      <c r="Y142" s="51"/>
      <c r="Z142" s="348"/>
      <c r="AA142" s="349"/>
    </row>
    <row r="143" spans="1:27" ht="16.149999999999999" customHeight="1" x14ac:dyDescent="0.25">
      <c r="A143" s="1201"/>
      <c r="B143" s="130" t="s">
        <v>134</v>
      </c>
      <c r="C143" s="350">
        <f t="shared" si="16"/>
        <v>0</v>
      </c>
      <c r="D143" s="351">
        <f t="shared" si="17"/>
        <v>0</v>
      </c>
      <c r="E143" s="352">
        <f t="shared" si="17"/>
        <v>0</v>
      </c>
      <c r="F143" s="353"/>
      <c r="G143" s="290"/>
      <c r="H143" s="288"/>
      <c r="I143" s="354"/>
      <c r="J143" s="288"/>
      <c r="K143" s="354"/>
      <c r="L143" s="289"/>
      <c r="M143" s="354"/>
      <c r="N143" s="288"/>
      <c r="O143" s="354"/>
      <c r="P143" s="288"/>
      <c r="Q143" s="354"/>
      <c r="R143" s="288"/>
      <c r="S143" s="354"/>
      <c r="T143" s="288"/>
      <c r="U143" s="354"/>
      <c r="V143" s="355"/>
      <c r="W143" s="354"/>
      <c r="X143" s="355"/>
      <c r="Y143" s="354"/>
      <c r="Z143" s="356"/>
      <c r="AA143" s="357"/>
    </row>
    <row r="144" spans="1:27" ht="16.149999999999999" customHeight="1" x14ac:dyDescent="0.25">
      <c r="A144" s="1644" t="s">
        <v>142</v>
      </c>
      <c r="B144" s="94" t="s">
        <v>130</v>
      </c>
      <c r="C144" s="253">
        <f t="shared" si="16"/>
        <v>0</v>
      </c>
      <c r="D144" s="312">
        <f t="shared" si="17"/>
        <v>0</v>
      </c>
      <c r="E144" s="313">
        <f t="shared" si="17"/>
        <v>0</v>
      </c>
      <c r="F144" s="314"/>
      <c r="G144" s="123"/>
      <c r="H144" s="119"/>
      <c r="I144" s="120"/>
      <c r="J144" s="119"/>
      <c r="K144" s="120"/>
      <c r="L144" s="292"/>
      <c r="M144" s="120"/>
      <c r="N144" s="119"/>
      <c r="O144" s="120"/>
      <c r="P144" s="119"/>
      <c r="Q144" s="120"/>
      <c r="R144" s="119"/>
      <c r="S144" s="120"/>
      <c r="T144" s="119"/>
      <c r="U144" s="120"/>
      <c r="V144" s="121"/>
      <c r="W144" s="120"/>
      <c r="X144" s="121"/>
      <c r="Y144" s="120"/>
      <c r="Z144" s="315"/>
      <c r="AA144" s="316"/>
    </row>
    <row r="145" spans="1:130" ht="16.149999999999999" customHeight="1" x14ac:dyDescent="0.25">
      <c r="A145" s="1201"/>
      <c r="B145" s="1083" t="s">
        <v>131</v>
      </c>
      <c r="C145" s="256">
        <f t="shared" si="16"/>
        <v>0</v>
      </c>
      <c r="D145" s="317">
        <f t="shared" si="17"/>
        <v>0</v>
      </c>
      <c r="E145" s="318">
        <f t="shared" si="17"/>
        <v>0</v>
      </c>
      <c r="F145" s="52"/>
      <c r="G145" s="100"/>
      <c r="H145" s="50"/>
      <c r="I145" s="51"/>
      <c r="J145" s="50"/>
      <c r="K145" s="51"/>
      <c r="L145" s="347"/>
      <c r="M145" s="51"/>
      <c r="N145" s="50"/>
      <c r="O145" s="51"/>
      <c r="P145" s="50"/>
      <c r="Q145" s="51"/>
      <c r="R145" s="50"/>
      <c r="S145" s="51"/>
      <c r="T145" s="50"/>
      <c r="U145" s="51"/>
      <c r="V145" s="98"/>
      <c r="W145" s="51"/>
      <c r="X145" s="98"/>
      <c r="Y145" s="51"/>
      <c r="Z145" s="348"/>
      <c r="AA145" s="349"/>
    </row>
    <row r="146" spans="1:130" ht="16.149999999999999" customHeight="1" x14ac:dyDescent="0.25">
      <c r="A146" s="1201"/>
      <c r="B146" s="1084" t="s">
        <v>132</v>
      </c>
      <c r="C146" s="256">
        <f t="shared" si="16"/>
        <v>0</v>
      </c>
      <c r="D146" s="317">
        <f t="shared" si="17"/>
        <v>0</v>
      </c>
      <c r="E146" s="318">
        <f t="shared" si="17"/>
        <v>0</v>
      </c>
      <c r="F146" s="52"/>
      <c r="G146" s="100"/>
      <c r="H146" s="50"/>
      <c r="I146" s="51"/>
      <c r="J146" s="50"/>
      <c r="K146" s="51"/>
      <c r="L146" s="347"/>
      <c r="M146" s="51"/>
      <c r="N146" s="50"/>
      <c r="O146" s="51"/>
      <c r="P146" s="50"/>
      <c r="Q146" s="51"/>
      <c r="R146" s="50"/>
      <c r="S146" s="51"/>
      <c r="T146" s="50"/>
      <c r="U146" s="51"/>
      <c r="V146" s="98"/>
      <c r="W146" s="51"/>
      <c r="X146" s="98"/>
      <c r="Y146" s="51"/>
      <c r="Z146" s="348"/>
      <c r="AA146" s="349"/>
    </row>
    <row r="147" spans="1:130" ht="16.149999999999999" customHeight="1" x14ac:dyDescent="0.25">
      <c r="A147" s="1201"/>
      <c r="B147" s="1084" t="s">
        <v>133</v>
      </c>
      <c r="C147" s="256">
        <f t="shared" si="16"/>
        <v>0</v>
      </c>
      <c r="D147" s="317">
        <f t="shared" si="17"/>
        <v>0</v>
      </c>
      <c r="E147" s="318">
        <f t="shared" si="17"/>
        <v>0</v>
      </c>
      <c r="F147" s="52"/>
      <c r="G147" s="100"/>
      <c r="H147" s="50"/>
      <c r="I147" s="51"/>
      <c r="J147" s="50"/>
      <c r="K147" s="51"/>
      <c r="L147" s="347"/>
      <c r="M147" s="51"/>
      <c r="N147" s="50"/>
      <c r="O147" s="51"/>
      <c r="P147" s="50"/>
      <c r="Q147" s="51"/>
      <c r="R147" s="50"/>
      <c r="S147" s="51"/>
      <c r="T147" s="50"/>
      <c r="U147" s="51"/>
      <c r="V147" s="98"/>
      <c r="W147" s="51"/>
      <c r="X147" s="98"/>
      <c r="Y147" s="51"/>
      <c r="Z147" s="348"/>
      <c r="AA147" s="349"/>
    </row>
    <row r="148" spans="1:130" ht="16.149999999999999" customHeight="1" x14ac:dyDescent="0.25">
      <c r="A148" s="1190"/>
      <c r="B148" s="113" t="s">
        <v>134</v>
      </c>
      <c r="C148" s="358">
        <f t="shared" si="16"/>
        <v>0</v>
      </c>
      <c r="D148" s="359">
        <f t="shared" si="17"/>
        <v>0</v>
      </c>
      <c r="E148" s="360">
        <f t="shared" si="17"/>
        <v>0</v>
      </c>
      <c r="F148" s="361"/>
      <c r="G148" s="362"/>
      <c r="H148" s="206"/>
      <c r="I148" s="209"/>
      <c r="J148" s="206"/>
      <c r="K148" s="209"/>
      <c r="L148" s="207"/>
      <c r="M148" s="209"/>
      <c r="N148" s="206"/>
      <c r="O148" s="209"/>
      <c r="P148" s="206"/>
      <c r="Q148" s="209"/>
      <c r="R148" s="206"/>
      <c r="S148" s="209"/>
      <c r="T148" s="206"/>
      <c r="U148" s="209"/>
      <c r="V148" s="208"/>
      <c r="W148" s="209"/>
      <c r="X148" s="208"/>
      <c r="Y148" s="209"/>
      <c r="Z148" s="363"/>
      <c r="AA148" s="364"/>
    </row>
    <row r="149" spans="1:130" ht="16.149999999999999" customHeight="1" x14ac:dyDescent="0.25">
      <c r="A149" s="1650" t="s">
        <v>140</v>
      </c>
      <c r="B149" s="1651"/>
      <c r="C149" s="333">
        <f t="shared" ref="C149:AA149" si="18">SUM(C139:C148)</f>
        <v>0</v>
      </c>
      <c r="D149" s="334">
        <f t="shared" si="18"/>
        <v>0</v>
      </c>
      <c r="E149" s="335">
        <f t="shared" si="18"/>
        <v>0</v>
      </c>
      <c r="F149" s="333">
        <f t="shared" si="18"/>
        <v>0</v>
      </c>
      <c r="G149" s="1019">
        <f t="shared" si="18"/>
        <v>0</v>
      </c>
      <c r="H149" s="333">
        <f t="shared" si="18"/>
        <v>0</v>
      </c>
      <c r="I149" s="1019">
        <f t="shared" si="18"/>
        <v>0</v>
      </c>
      <c r="J149" s="333">
        <f t="shared" si="18"/>
        <v>0</v>
      </c>
      <c r="K149" s="1019">
        <f t="shared" si="18"/>
        <v>0</v>
      </c>
      <c r="L149" s="333">
        <f t="shared" si="18"/>
        <v>0</v>
      </c>
      <c r="M149" s="1019">
        <f t="shared" si="18"/>
        <v>0</v>
      </c>
      <c r="N149" s="333">
        <f t="shared" si="18"/>
        <v>0</v>
      </c>
      <c r="O149" s="1019">
        <f t="shared" si="18"/>
        <v>0</v>
      </c>
      <c r="P149" s="333">
        <f t="shared" si="18"/>
        <v>0</v>
      </c>
      <c r="Q149" s="1019">
        <f t="shared" si="18"/>
        <v>0</v>
      </c>
      <c r="R149" s="333">
        <f t="shared" si="18"/>
        <v>0</v>
      </c>
      <c r="S149" s="1019">
        <f t="shared" si="18"/>
        <v>0</v>
      </c>
      <c r="T149" s="333">
        <f t="shared" si="18"/>
        <v>0</v>
      </c>
      <c r="U149" s="1019">
        <f t="shared" si="18"/>
        <v>0</v>
      </c>
      <c r="V149" s="333">
        <f t="shared" si="18"/>
        <v>0</v>
      </c>
      <c r="W149" s="1019">
        <f t="shared" si="18"/>
        <v>0</v>
      </c>
      <c r="X149" s="333">
        <f t="shared" si="18"/>
        <v>0</v>
      </c>
      <c r="Y149" s="1019">
        <f t="shared" si="18"/>
        <v>0</v>
      </c>
      <c r="Z149" s="365">
        <f t="shared" si="18"/>
        <v>0</v>
      </c>
      <c r="AA149" s="1020">
        <f t="shared" si="18"/>
        <v>0</v>
      </c>
    </row>
    <row r="150" spans="1:130" ht="31.15" customHeight="1" x14ac:dyDescent="0.25">
      <c r="A150" s="366" t="s">
        <v>143</v>
      </c>
      <c r="B150" s="367"/>
      <c r="C150" s="367"/>
      <c r="D150" s="367"/>
      <c r="E150" s="368"/>
      <c r="F150" s="369"/>
      <c r="G150" s="369"/>
      <c r="H150" s="369"/>
      <c r="I150" s="369"/>
      <c r="J150" s="369"/>
      <c r="K150" s="369"/>
      <c r="L150" s="369"/>
      <c r="M150" s="369"/>
      <c r="N150" s="369"/>
      <c r="O150" s="369"/>
      <c r="P150" s="369"/>
      <c r="Q150" s="369"/>
      <c r="R150" s="369"/>
      <c r="S150" s="369"/>
      <c r="T150" s="369"/>
      <c r="U150" s="369"/>
      <c r="V150" s="369"/>
      <c r="W150" s="369"/>
      <c r="X150" s="369"/>
      <c r="Y150" s="369"/>
      <c r="Z150" s="370"/>
      <c r="AA150" s="370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</row>
    <row r="151" spans="1:130" ht="16.149999999999999" customHeight="1" x14ac:dyDescent="0.25">
      <c r="A151" s="1654" t="s">
        <v>21</v>
      </c>
      <c r="B151" s="1655"/>
      <c r="C151" s="1656" t="s">
        <v>59</v>
      </c>
      <c r="D151" s="1654"/>
      <c r="E151" s="1655"/>
      <c r="F151" s="1657" t="s">
        <v>28</v>
      </c>
      <c r="G151" s="1658"/>
      <c r="H151" s="1658"/>
      <c r="I151" s="1658"/>
      <c r="J151" s="1658"/>
      <c r="K151" s="1658"/>
      <c r="L151" s="1658"/>
      <c r="M151" s="1658"/>
      <c r="N151" s="1658"/>
      <c r="O151" s="1658"/>
      <c r="P151" s="1658"/>
      <c r="Q151" s="1658"/>
      <c r="R151" s="1658"/>
      <c r="S151" s="1658"/>
      <c r="T151" s="1658"/>
      <c r="U151" s="1658"/>
      <c r="V151" s="1658"/>
      <c r="W151" s="1658"/>
      <c r="X151" s="1658"/>
      <c r="Y151" s="1658"/>
      <c r="Z151" s="1658"/>
      <c r="AA151" s="1658"/>
      <c r="AB151" s="1658"/>
      <c r="AC151" s="1658"/>
      <c r="AD151" s="1658"/>
      <c r="AE151" s="1658"/>
      <c r="AF151" s="1658"/>
      <c r="AG151" s="1658"/>
      <c r="AH151" s="1658"/>
      <c r="AI151" s="1658"/>
      <c r="AJ151" s="1658"/>
      <c r="AK151" s="1658"/>
      <c r="AL151" s="1658"/>
      <c r="AM151" s="1659"/>
    </row>
    <row r="152" spans="1:130" ht="16.149999999999999" customHeight="1" x14ac:dyDescent="0.25">
      <c r="A152" s="1265"/>
      <c r="B152" s="1194"/>
      <c r="C152" s="1268"/>
      <c r="D152" s="1266"/>
      <c r="E152" s="1195"/>
      <c r="F152" s="1657" t="s">
        <v>144</v>
      </c>
      <c r="G152" s="1659"/>
      <c r="H152" s="1657" t="s">
        <v>145</v>
      </c>
      <c r="I152" s="1659"/>
      <c r="J152" s="1657" t="s">
        <v>122</v>
      </c>
      <c r="K152" s="1659"/>
      <c r="L152" s="1272" t="s">
        <v>123</v>
      </c>
      <c r="M152" s="1273"/>
      <c r="N152" s="1273" t="s">
        <v>124</v>
      </c>
      <c r="O152" s="1274"/>
      <c r="P152" s="1657" t="s">
        <v>146</v>
      </c>
      <c r="Q152" s="1659"/>
      <c r="R152" s="1658" t="s">
        <v>147</v>
      </c>
      <c r="S152" s="1659"/>
      <c r="T152" s="1658" t="s">
        <v>148</v>
      </c>
      <c r="U152" s="1659"/>
      <c r="V152" s="1657" t="s">
        <v>149</v>
      </c>
      <c r="W152" s="1659"/>
      <c r="X152" s="1658" t="s">
        <v>150</v>
      </c>
      <c r="Y152" s="1659"/>
      <c r="Z152" s="1660" t="s">
        <v>151</v>
      </c>
      <c r="AA152" s="1661"/>
      <c r="AB152" s="1660" t="s">
        <v>152</v>
      </c>
      <c r="AC152" s="1661"/>
      <c r="AD152" s="1660" t="s">
        <v>153</v>
      </c>
      <c r="AE152" s="1661"/>
      <c r="AF152" s="1660" t="s">
        <v>126</v>
      </c>
      <c r="AG152" s="1661"/>
      <c r="AH152" s="1660" t="s">
        <v>154</v>
      </c>
      <c r="AI152" s="1661"/>
      <c r="AJ152" s="1660" t="s">
        <v>155</v>
      </c>
      <c r="AK152" s="1661"/>
      <c r="AL152" s="1662" t="s">
        <v>128</v>
      </c>
      <c r="AM152" s="1661"/>
    </row>
    <row r="153" spans="1:130" ht="16.149999999999999" customHeight="1" x14ac:dyDescent="0.25">
      <c r="A153" s="1266"/>
      <c r="B153" s="1195"/>
      <c r="C153" s="1021" t="s">
        <v>17</v>
      </c>
      <c r="D153" s="1022" t="s">
        <v>18</v>
      </c>
      <c r="E153" s="1076" t="s">
        <v>19</v>
      </c>
      <c r="F153" s="1023" t="s">
        <v>18</v>
      </c>
      <c r="G153" s="1076" t="s">
        <v>19</v>
      </c>
      <c r="H153" s="1023" t="s">
        <v>18</v>
      </c>
      <c r="I153" s="1076" t="s">
        <v>19</v>
      </c>
      <c r="J153" s="1023" t="s">
        <v>18</v>
      </c>
      <c r="K153" s="1076" t="s">
        <v>19</v>
      </c>
      <c r="L153" s="1077" t="s">
        <v>18</v>
      </c>
      <c r="M153" s="376" t="s">
        <v>19</v>
      </c>
      <c r="N153" s="1078" t="s">
        <v>18</v>
      </c>
      <c r="O153" s="1079" t="s">
        <v>19</v>
      </c>
      <c r="P153" s="1078" t="s">
        <v>18</v>
      </c>
      <c r="Q153" s="1079" t="s">
        <v>19</v>
      </c>
      <c r="R153" s="1024" t="s">
        <v>18</v>
      </c>
      <c r="S153" s="1073" t="s">
        <v>19</v>
      </c>
      <c r="T153" s="1024" t="s">
        <v>18</v>
      </c>
      <c r="U153" s="1073" t="s">
        <v>19</v>
      </c>
      <c r="V153" s="1077" t="s">
        <v>18</v>
      </c>
      <c r="W153" s="1073" t="s">
        <v>19</v>
      </c>
      <c r="X153" s="1024" t="s">
        <v>18</v>
      </c>
      <c r="Y153" s="1073" t="s">
        <v>19</v>
      </c>
      <c r="Z153" s="381" t="s">
        <v>18</v>
      </c>
      <c r="AA153" s="382" t="s">
        <v>19</v>
      </c>
      <c r="AB153" s="381" t="s">
        <v>18</v>
      </c>
      <c r="AC153" s="382" t="s">
        <v>19</v>
      </c>
      <c r="AD153" s="381" t="s">
        <v>18</v>
      </c>
      <c r="AE153" s="382" t="s">
        <v>19</v>
      </c>
      <c r="AF153" s="381" t="s">
        <v>18</v>
      </c>
      <c r="AG153" s="382" t="s">
        <v>19</v>
      </c>
      <c r="AH153" s="381" t="s">
        <v>18</v>
      </c>
      <c r="AI153" s="382" t="s">
        <v>19</v>
      </c>
      <c r="AJ153" s="381" t="s">
        <v>18</v>
      </c>
      <c r="AK153" s="382" t="s">
        <v>19</v>
      </c>
      <c r="AL153" s="1025" t="s">
        <v>18</v>
      </c>
      <c r="AM153" s="382" t="s">
        <v>19</v>
      </c>
    </row>
    <row r="154" spans="1:130" ht="16.149999999999999" customHeight="1" x14ac:dyDescent="0.25">
      <c r="A154" s="1663" t="s">
        <v>156</v>
      </c>
      <c r="B154" s="384" t="s">
        <v>157</v>
      </c>
      <c r="C154" s="253">
        <f t="shared" ref="C154:C159" si="19">SUM(D154+E154)</f>
        <v>0</v>
      </c>
      <c r="D154" s="312">
        <f>SUM(F154+H154+J154+L154+N154+P154+R154+T154+V154+X154+Z154+AB154+AD154+AF154+AH154+AJ154+AL154)</f>
        <v>0</v>
      </c>
      <c r="E154" s="155">
        <f>SUM(G154+I154+K154+M154+O154+Q154+S154+U154+W154+Y154+AA154+AC154+AE154+AG154+AI154+AK154+AM154)</f>
        <v>0</v>
      </c>
      <c r="F154" s="385"/>
      <c r="G154" s="386"/>
      <c r="H154" s="387"/>
      <c r="I154" s="386"/>
      <c r="J154" s="387"/>
      <c r="K154" s="386"/>
      <c r="L154" s="387"/>
      <c r="M154" s="388"/>
      <c r="N154" s="388"/>
      <c r="O154" s="386"/>
      <c r="P154" s="387"/>
      <c r="Q154" s="386"/>
      <c r="R154" s="385"/>
      <c r="S154" s="386"/>
      <c r="T154" s="385"/>
      <c r="U154" s="386"/>
      <c r="V154" s="387"/>
      <c r="W154" s="386"/>
      <c r="X154" s="385"/>
      <c r="Y154" s="386"/>
      <c r="Z154" s="389"/>
      <c r="AA154" s="390"/>
      <c r="AB154" s="389"/>
      <c r="AC154" s="390"/>
      <c r="AD154" s="389"/>
      <c r="AE154" s="390"/>
      <c r="AF154" s="389"/>
      <c r="AG154" s="390"/>
      <c r="AH154" s="389"/>
      <c r="AI154" s="390"/>
      <c r="AJ154" s="389"/>
      <c r="AK154" s="390"/>
      <c r="AL154" s="391"/>
      <c r="AM154" s="390"/>
    </row>
    <row r="155" spans="1:130" ht="16.149999999999999" customHeight="1" x14ac:dyDescent="0.25">
      <c r="A155" s="1279"/>
      <c r="B155" s="392" t="s">
        <v>158</v>
      </c>
      <c r="C155" s="256">
        <f t="shared" si="19"/>
        <v>0</v>
      </c>
      <c r="D155" s="317">
        <f t="shared" ref="D155:E159" si="20">SUM(F155+H155+J155+L155+N155+P155+R155+T155+V155+X155+Z155+AB155+AD155+AF155+AH155+AJ155+AL155)</f>
        <v>0</v>
      </c>
      <c r="E155" s="159">
        <f t="shared" si="20"/>
        <v>0</v>
      </c>
      <c r="F155" s="393"/>
      <c r="G155" s="394"/>
      <c r="H155" s="395"/>
      <c r="I155" s="394"/>
      <c r="J155" s="395"/>
      <c r="K155" s="394"/>
      <c r="L155" s="395"/>
      <c r="M155" s="396"/>
      <c r="N155" s="396"/>
      <c r="O155" s="394"/>
      <c r="P155" s="395"/>
      <c r="Q155" s="394"/>
      <c r="R155" s="393"/>
      <c r="S155" s="394"/>
      <c r="T155" s="393"/>
      <c r="U155" s="394"/>
      <c r="V155" s="395"/>
      <c r="W155" s="394"/>
      <c r="X155" s="393"/>
      <c r="Y155" s="394"/>
      <c r="Z155" s="397"/>
      <c r="AA155" s="398"/>
      <c r="AB155" s="397"/>
      <c r="AC155" s="398"/>
      <c r="AD155" s="397"/>
      <c r="AE155" s="398"/>
      <c r="AF155" s="397"/>
      <c r="AG155" s="398"/>
      <c r="AH155" s="397"/>
      <c r="AI155" s="398"/>
      <c r="AJ155" s="397"/>
      <c r="AK155" s="398"/>
      <c r="AL155" s="399"/>
      <c r="AM155" s="398"/>
    </row>
    <row r="156" spans="1:130" ht="16.149999999999999" customHeight="1" x14ac:dyDescent="0.25">
      <c r="A156" s="1280"/>
      <c r="B156" s="400" t="s">
        <v>159</v>
      </c>
      <c r="C156" s="358">
        <f t="shared" si="19"/>
        <v>0</v>
      </c>
      <c r="D156" s="359">
        <f t="shared" si="20"/>
        <v>0</v>
      </c>
      <c r="E156" s="401">
        <f t="shared" si="20"/>
        <v>0</v>
      </c>
      <c r="F156" s="402"/>
      <c r="G156" s="403"/>
      <c r="H156" s="404"/>
      <c r="I156" s="403"/>
      <c r="J156" s="404"/>
      <c r="K156" s="403"/>
      <c r="L156" s="404"/>
      <c r="M156" s="405"/>
      <c r="N156" s="405"/>
      <c r="O156" s="403"/>
      <c r="P156" s="404"/>
      <c r="Q156" s="403"/>
      <c r="R156" s="402"/>
      <c r="S156" s="403"/>
      <c r="T156" s="402"/>
      <c r="U156" s="403"/>
      <c r="V156" s="404"/>
      <c r="W156" s="403"/>
      <c r="X156" s="402"/>
      <c r="Y156" s="403"/>
      <c r="Z156" s="406"/>
      <c r="AA156" s="407"/>
      <c r="AB156" s="406"/>
      <c r="AC156" s="407"/>
      <c r="AD156" s="406"/>
      <c r="AE156" s="407"/>
      <c r="AF156" s="406"/>
      <c r="AG156" s="407"/>
      <c r="AH156" s="406"/>
      <c r="AI156" s="407"/>
      <c r="AJ156" s="406"/>
      <c r="AK156" s="407"/>
      <c r="AL156" s="408"/>
      <c r="AM156" s="407"/>
    </row>
    <row r="157" spans="1:130" ht="16.149999999999999" customHeight="1" x14ac:dyDescent="0.25">
      <c r="A157" s="1663" t="s">
        <v>160</v>
      </c>
      <c r="B157" s="384" t="s">
        <v>157</v>
      </c>
      <c r="C157" s="253">
        <f t="shared" si="19"/>
        <v>0</v>
      </c>
      <c r="D157" s="312">
        <f t="shared" si="20"/>
        <v>0</v>
      </c>
      <c r="E157" s="155">
        <f t="shared" si="20"/>
        <v>0</v>
      </c>
      <c r="F157" s="385"/>
      <c r="G157" s="386"/>
      <c r="H157" s="387"/>
      <c r="I157" s="386"/>
      <c r="J157" s="387"/>
      <c r="K157" s="386"/>
      <c r="L157" s="387"/>
      <c r="M157" s="388"/>
      <c r="N157" s="388"/>
      <c r="O157" s="386"/>
      <c r="P157" s="387"/>
      <c r="Q157" s="386"/>
      <c r="R157" s="385"/>
      <c r="S157" s="386"/>
      <c r="T157" s="385"/>
      <c r="U157" s="386"/>
      <c r="V157" s="387"/>
      <c r="W157" s="386"/>
      <c r="X157" s="385"/>
      <c r="Y157" s="386"/>
      <c r="Z157" s="389"/>
      <c r="AA157" s="390"/>
      <c r="AB157" s="389"/>
      <c r="AC157" s="390"/>
      <c r="AD157" s="389"/>
      <c r="AE157" s="390"/>
      <c r="AF157" s="389"/>
      <c r="AG157" s="390"/>
      <c r="AH157" s="389"/>
      <c r="AI157" s="390"/>
      <c r="AJ157" s="389"/>
      <c r="AK157" s="390"/>
      <c r="AL157" s="391"/>
      <c r="AM157" s="390"/>
    </row>
    <row r="158" spans="1:130" ht="16.149999999999999" customHeight="1" x14ac:dyDescent="0.25">
      <c r="A158" s="1279"/>
      <c r="B158" s="392" t="s">
        <v>158</v>
      </c>
      <c r="C158" s="256">
        <f t="shared" si="19"/>
        <v>0</v>
      </c>
      <c r="D158" s="317">
        <f t="shared" si="20"/>
        <v>0</v>
      </c>
      <c r="E158" s="159">
        <f t="shared" si="20"/>
        <v>0</v>
      </c>
      <c r="F158" s="393"/>
      <c r="G158" s="394"/>
      <c r="H158" s="395"/>
      <c r="I158" s="394"/>
      <c r="J158" s="395"/>
      <c r="K158" s="394"/>
      <c r="L158" s="395"/>
      <c r="M158" s="396"/>
      <c r="N158" s="396"/>
      <c r="O158" s="394"/>
      <c r="P158" s="395"/>
      <c r="Q158" s="394"/>
      <c r="R158" s="393"/>
      <c r="S158" s="394"/>
      <c r="T158" s="393"/>
      <c r="U158" s="394"/>
      <c r="V158" s="395"/>
      <c r="W158" s="394"/>
      <c r="X158" s="393"/>
      <c r="Y158" s="394"/>
      <c r="Z158" s="397"/>
      <c r="AA158" s="398"/>
      <c r="AB158" s="397"/>
      <c r="AC158" s="398"/>
      <c r="AD158" s="397"/>
      <c r="AE158" s="398"/>
      <c r="AF158" s="397"/>
      <c r="AG158" s="398"/>
      <c r="AH158" s="397"/>
      <c r="AI158" s="398"/>
      <c r="AJ158" s="397"/>
      <c r="AK158" s="398"/>
      <c r="AL158" s="399"/>
      <c r="AM158" s="398"/>
    </row>
    <row r="159" spans="1:130" ht="16.149999999999999" customHeight="1" x14ac:dyDescent="0.25">
      <c r="A159" s="1280"/>
      <c r="B159" s="400" t="s">
        <v>159</v>
      </c>
      <c r="C159" s="358">
        <f t="shared" si="19"/>
        <v>0</v>
      </c>
      <c r="D159" s="359">
        <f t="shared" si="20"/>
        <v>0</v>
      </c>
      <c r="E159" s="401">
        <f t="shared" si="20"/>
        <v>0</v>
      </c>
      <c r="F159" s="402"/>
      <c r="G159" s="403"/>
      <c r="H159" s="404"/>
      <c r="I159" s="403"/>
      <c r="J159" s="404"/>
      <c r="K159" s="403"/>
      <c r="L159" s="404"/>
      <c r="M159" s="405"/>
      <c r="N159" s="405"/>
      <c r="O159" s="403"/>
      <c r="P159" s="404"/>
      <c r="Q159" s="403"/>
      <c r="R159" s="402"/>
      <c r="S159" s="403"/>
      <c r="T159" s="402"/>
      <c r="U159" s="403"/>
      <c r="V159" s="404"/>
      <c r="W159" s="403"/>
      <c r="X159" s="402"/>
      <c r="Y159" s="403"/>
      <c r="Z159" s="406"/>
      <c r="AA159" s="407"/>
      <c r="AB159" s="406"/>
      <c r="AC159" s="407"/>
      <c r="AD159" s="406"/>
      <c r="AE159" s="407"/>
      <c r="AF159" s="406"/>
      <c r="AG159" s="407"/>
      <c r="AH159" s="406"/>
      <c r="AI159" s="407"/>
      <c r="AJ159" s="406"/>
      <c r="AK159" s="407"/>
      <c r="AL159" s="408"/>
      <c r="AM159" s="407"/>
    </row>
    <row r="160" spans="1:130" ht="31.15" customHeight="1" x14ac:dyDescent="0.25">
      <c r="A160" s="19" t="s">
        <v>161</v>
      </c>
      <c r="B160" s="19"/>
      <c r="C160" s="19"/>
      <c r="D160" s="19"/>
      <c r="E160" s="20"/>
      <c r="F160" s="20"/>
      <c r="G160" s="20"/>
      <c r="H160" s="20"/>
      <c r="I160" s="20"/>
      <c r="J160" s="20"/>
      <c r="K160" s="20"/>
      <c r="L160" s="20"/>
      <c r="M160" s="216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7"/>
      <c r="AA160" s="7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</row>
    <row r="161" spans="1:130" ht="16.149999999999999" customHeight="1" x14ac:dyDescent="0.25">
      <c r="A161" s="1640" t="s">
        <v>25</v>
      </c>
      <c r="B161" s="1640" t="s">
        <v>26</v>
      </c>
      <c r="C161" s="1644" t="s">
        <v>59</v>
      </c>
      <c r="D161" s="1646"/>
      <c r="E161" s="1645"/>
      <c r="F161" s="1621" t="s">
        <v>28</v>
      </c>
      <c r="G161" s="1641"/>
      <c r="H161" s="1641"/>
      <c r="I161" s="1641"/>
      <c r="J161" s="1641"/>
      <c r="K161" s="1641"/>
      <c r="L161" s="1641"/>
      <c r="M161" s="1641"/>
      <c r="N161" s="1641"/>
      <c r="O161" s="1622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7"/>
      <c r="AA161" s="7"/>
    </row>
    <row r="162" spans="1:130" ht="16.149999999999999" customHeight="1" x14ac:dyDescent="0.25">
      <c r="A162" s="1198"/>
      <c r="B162" s="1198"/>
      <c r="C162" s="1190"/>
      <c r="D162" s="1191"/>
      <c r="E162" s="1185"/>
      <c r="F162" s="1621" t="s">
        <v>153</v>
      </c>
      <c r="G162" s="1622"/>
      <c r="H162" s="1621" t="s">
        <v>126</v>
      </c>
      <c r="I162" s="1622"/>
      <c r="J162" s="1621" t="s">
        <v>154</v>
      </c>
      <c r="K162" s="1622"/>
      <c r="L162" s="1621" t="s">
        <v>155</v>
      </c>
      <c r="M162" s="1622"/>
      <c r="N162" s="1621" t="s">
        <v>128</v>
      </c>
      <c r="O162" s="1622"/>
      <c r="P162" s="7"/>
      <c r="Q162" s="86"/>
      <c r="R162" s="86"/>
      <c r="S162" s="7"/>
      <c r="T162" s="7"/>
      <c r="U162" s="7"/>
      <c r="V162" s="7"/>
      <c r="W162" s="7"/>
      <c r="X162" s="7"/>
      <c r="Y162" s="7"/>
      <c r="Z162" s="7"/>
      <c r="AA162" s="7"/>
    </row>
    <row r="163" spans="1:130" ht="16.149999999999999" customHeight="1" x14ac:dyDescent="0.25">
      <c r="A163" s="1199"/>
      <c r="B163" s="1199"/>
      <c r="C163" s="1001" t="s">
        <v>17</v>
      </c>
      <c r="D163" s="1026" t="s">
        <v>18</v>
      </c>
      <c r="E163" s="1082" t="s">
        <v>19</v>
      </c>
      <c r="F163" s="1027" t="s">
        <v>18</v>
      </c>
      <c r="G163" s="1082" t="s">
        <v>19</v>
      </c>
      <c r="H163" s="1027" t="s">
        <v>18</v>
      </c>
      <c r="I163" s="1082" t="s">
        <v>19</v>
      </c>
      <c r="J163" s="1027" t="s">
        <v>18</v>
      </c>
      <c r="K163" s="1082" t="s">
        <v>19</v>
      </c>
      <c r="L163" s="1027" t="s">
        <v>18</v>
      </c>
      <c r="M163" s="1082" t="s">
        <v>19</v>
      </c>
      <c r="N163" s="1027" t="s">
        <v>18</v>
      </c>
      <c r="O163" s="1082" t="s">
        <v>19</v>
      </c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130" ht="16.149999999999999" customHeight="1" x14ac:dyDescent="0.25">
      <c r="A164" s="1640" t="s">
        <v>162</v>
      </c>
      <c r="B164" s="412" t="s">
        <v>163</v>
      </c>
      <c r="C164" s="253">
        <f t="shared" ref="C164:C169" si="21">SUM(D164+E164)</f>
        <v>0</v>
      </c>
      <c r="D164" s="312">
        <f t="shared" ref="D164:E169" si="22">SUM(F164+H164+J164+L164+N164)</f>
        <v>0</v>
      </c>
      <c r="E164" s="155">
        <f t="shared" si="22"/>
        <v>0</v>
      </c>
      <c r="F164" s="314"/>
      <c r="G164" s="413"/>
      <c r="H164" s="119"/>
      <c r="I164" s="120"/>
      <c r="J164" s="314"/>
      <c r="K164" s="413"/>
      <c r="L164" s="119"/>
      <c r="M164" s="120"/>
      <c r="N164" s="314"/>
      <c r="O164" s="120"/>
      <c r="P164" s="44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CG164" s="10">
        <v>0</v>
      </c>
      <c r="CH164" s="10">
        <v>0</v>
      </c>
    </row>
    <row r="165" spans="1:130" ht="16.149999999999999" customHeight="1" x14ac:dyDescent="0.25">
      <c r="A165" s="1198"/>
      <c r="B165" s="414" t="s">
        <v>164</v>
      </c>
      <c r="C165" s="350">
        <f t="shared" si="21"/>
        <v>0</v>
      </c>
      <c r="D165" s="351">
        <f t="shared" si="22"/>
        <v>0</v>
      </c>
      <c r="E165" s="415">
        <f t="shared" si="22"/>
        <v>0</v>
      </c>
      <c r="F165" s="353"/>
      <c r="G165" s="416"/>
      <c r="H165" s="288"/>
      <c r="I165" s="354"/>
      <c r="J165" s="353"/>
      <c r="K165" s="416"/>
      <c r="L165" s="288"/>
      <c r="M165" s="354"/>
      <c r="N165" s="353"/>
      <c r="O165" s="354"/>
      <c r="P165" s="44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CG165" s="10">
        <v>0</v>
      </c>
      <c r="CH165" s="10">
        <v>0</v>
      </c>
    </row>
    <row r="166" spans="1:130" ht="16.149999999999999" customHeight="1" x14ac:dyDescent="0.25">
      <c r="A166" s="1199"/>
      <c r="B166" s="417" t="s">
        <v>165</v>
      </c>
      <c r="C166" s="418">
        <f t="shared" si="21"/>
        <v>0</v>
      </c>
      <c r="D166" s="328">
        <f t="shared" si="22"/>
        <v>0</v>
      </c>
      <c r="E166" s="260">
        <f t="shared" si="22"/>
        <v>0</v>
      </c>
      <c r="F166" s="330"/>
      <c r="G166" s="419"/>
      <c r="H166" s="134"/>
      <c r="I166" s="135"/>
      <c r="J166" s="330"/>
      <c r="K166" s="419"/>
      <c r="L166" s="134"/>
      <c r="M166" s="135"/>
      <c r="N166" s="330"/>
      <c r="O166" s="135"/>
      <c r="P166" s="44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CG166" s="10">
        <v>0</v>
      </c>
      <c r="CH166" s="10">
        <v>0</v>
      </c>
    </row>
    <row r="167" spans="1:130" ht="16.149999999999999" customHeight="1" x14ac:dyDescent="0.25">
      <c r="A167" s="1640" t="s">
        <v>166</v>
      </c>
      <c r="B167" s="420" t="s">
        <v>163</v>
      </c>
      <c r="C167" s="253">
        <f t="shared" si="21"/>
        <v>0</v>
      </c>
      <c r="D167" s="312">
        <f t="shared" si="22"/>
        <v>0</v>
      </c>
      <c r="E167" s="155">
        <f t="shared" si="22"/>
        <v>0</v>
      </c>
      <c r="F167" s="119"/>
      <c r="G167" s="120"/>
      <c r="H167" s="119"/>
      <c r="I167" s="413"/>
      <c r="J167" s="119"/>
      <c r="K167" s="120"/>
      <c r="L167" s="314"/>
      <c r="M167" s="413"/>
      <c r="N167" s="119"/>
      <c r="O167" s="120"/>
      <c r="P167" s="44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CG167" s="10">
        <v>0</v>
      </c>
      <c r="CH167" s="10">
        <v>0</v>
      </c>
    </row>
    <row r="168" spans="1:130" ht="16.149999999999999" customHeight="1" x14ac:dyDescent="0.25">
      <c r="A168" s="1198"/>
      <c r="B168" s="414" t="s">
        <v>164</v>
      </c>
      <c r="C168" s="321">
        <f t="shared" si="21"/>
        <v>0</v>
      </c>
      <c r="D168" s="322">
        <f t="shared" si="22"/>
        <v>0</v>
      </c>
      <c r="E168" s="421">
        <f t="shared" si="22"/>
        <v>0</v>
      </c>
      <c r="F168" s="288"/>
      <c r="G168" s="354"/>
      <c r="H168" s="104"/>
      <c r="I168" s="188"/>
      <c r="J168" s="104"/>
      <c r="K168" s="105"/>
      <c r="L168" s="187"/>
      <c r="M168" s="188"/>
      <c r="N168" s="104"/>
      <c r="O168" s="105"/>
      <c r="P168" s="44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CG168" s="10">
        <v>0</v>
      </c>
      <c r="CH168" s="10">
        <v>0</v>
      </c>
    </row>
    <row r="169" spans="1:130" ht="16.149999999999999" customHeight="1" x14ac:dyDescent="0.25">
      <c r="A169" s="1199"/>
      <c r="B169" s="422" t="s">
        <v>165</v>
      </c>
      <c r="C169" s="261">
        <f t="shared" si="21"/>
        <v>0</v>
      </c>
      <c r="D169" s="324">
        <f t="shared" si="22"/>
        <v>0</v>
      </c>
      <c r="E169" s="162">
        <f t="shared" si="22"/>
        <v>0</v>
      </c>
      <c r="F169" s="58"/>
      <c r="G169" s="59"/>
      <c r="H169" s="58"/>
      <c r="I169" s="423"/>
      <c r="J169" s="58"/>
      <c r="K169" s="59"/>
      <c r="L169" s="326"/>
      <c r="M169" s="423"/>
      <c r="N169" s="58"/>
      <c r="O169" s="59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31.15" customHeight="1" x14ac:dyDescent="0.25">
      <c r="A170" s="1664" t="s">
        <v>167</v>
      </c>
      <c r="B170" s="1664"/>
      <c r="C170" s="1664"/>
      <c r="D170" s="1664"/>
      <c r="E170" s="1664"/>
      <c r="F170" s="1664"/>
      <c r="G170" s="1664"/>
      <c r="H170" s="1664"/>
      <c r="I170" s="1664"/>
      <c r="J170" s="1664"/>
      <c r="K170" s="1664"/>
      <c r="L170" s="1664"/>
      <c r="M170" s="1664"/>
      <c r="N170" s="1664"/>
      <c r="O170" s="1664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</row>
    <row r="171" spans="1:130" ht="16.149999999999999" customHeight="1" x14ac:dyDescent="0.25">
      <c r="A171" s="1644" t="s">
        <v>168</v>
      </c>
      <c r="B171" s="1645"/>
      <c r="C171" s="1644" t="s">
        <v>59</v>
      </c>
      <c r="D171" s="1646"/>
      <c r="E171" s="1645"/>
      <c r="F171" s="1621" t="s">
        <v>28</v>
      </c>
      <c r="G171" s="1641"/>
      <c r="H171" s="1641"/>
      <c r="I171" s="1641"/>
      <c r="J171" s="1641"/>
      <c r="K171" s="1641"/>
      <c r="L171" s="1641"/>
      <c r="M171" s="1641"/>
      <c r="N171" s="1641"/>
      <c r="O171" s="1641"/>
      <c r="P171" s="1641"/>
      <c r="Q171" s="1622"/>
      <c r="R171" s="17"/>
      <c r="S171" s="17"/>
      <c r="T171" s="17"/>
      <c r="U171" s="17"/>
      <c r="V171" s="17"/>
      <c r="W171" s="17"/>
      <c r="X171" s="17"/>
      <c r="Y171" s="17"/>
      <c r="Z171" s="7"/>
      <c r="AA171" s="7"/>
    </row>
    <row r="172" spans="1:130" ht="16.149999999999999" customHeight="1" x14ac:dyDescent="0.25">
      <c r="A172" s="1201"/>
      <c r="B172" s="1205"/>
      <c r="C172" s="1190"/>
      <c r="D172" s="1191"/>
      <c r="E172" s="1185"/>
      <c r="F172" s="1621" t="s">
        <v>126</v>
      </c>
      <c r="G172" s="1622"/>
      <c r="H172" s="1621" t="s">
        <v>154</v>
      </c>
      <c r="I172" s="1622"/>
      <c r="J172" s="1621" t="s">
        <v>155</v>
      </c>
      <c r="K172" s="1622"/>
      <c r="L172" s="1621" t="s">
        <v>169</v>
      </c>
      <c r="M172" s="1622"/>
      <c r="N172" s="1621" t="s">
        <v>170</v>
      </c>
      <c r="O172" s="1622"/>
      <c r="P172" s="1621" t="s">
        <v>171</v>
      </c>
      <c r="Q172" s="1622"/>
      <c r="R172" s="17"/>
      <c r="S172" s="17"/>
      <c r="T172" s="17"/>
      <c r="U172" s="17"/>
      <c r="V172" s="17"/>
      <c r="W172" s="17"/>
      <c r="X172" s="17"/>
      <c r="Y172" s="17"/>
      <c r="Z172" s="7"/>
      <c r="AA172" s="7"/>
    </row>
    <row r="173" spans="1:130" ht="16.149999999999999" customHeight="1" x14ac:dyDescent="0.25">
      <c r="A173" s="1190"/>
      <c r="B173" s="1185"/>
      <c r="C173" s="1001" t="s">
        <v>17</v>
      </c>
      <c r="D173" s="1026" t="s">
        <v>18</v>
      </c>
      <c r="E173" s="1082" t="s">
        <v>19</v>
      </c>
      <c r="F173" s="1027" t="s">
        <v>18</v>
      </c>
      <c r="G173" s="1082" t="s">
        <v>19</v>
      </c>
      <c r="H173" s="1027" t="s">
        <v>18</v>
      </c>
      <c r="I173" s="1082" t="s">
        <v>19</v>
      </c>
      <c r="J173" s="1027" t="s">
        <v>18</v>
      </c>
      <c r="K173" s="1098" t="s">
        <v>19</v>
      </c>
      <c r="L173" s="1027" t="s">
        <v>18</v>
      </c>
      <c r="M173" s="1082" t="s">
        <v>19</v>
      </c>
      <c r="N173" s="1027" t="s">
        <v>18</v>
      </c>
      <c r="O173" s="1082" t="s">
        <v>19</v>
      </c>
      <c r="P173" s="1027" t="s">
        <v>18</v>
      </c>
      <c r="Q173" s="1098" t="s">
        <v>19</v>
      </c>
      <c r="R173" s="17"/>
      <c r="S173" s="17"/>
      <c r="T173" s="17"/>
      <c r="U173" s="17"/>
      <c r="V173" s="17"/>
      <c r="W173" s="17"/>
      <c r="X173" s="17"/>
      <c r="Y173" s="17"/>
      <c r="Z173" s="7"/>
      <c r="AA173" s="7"/>
    </row>
    <row r="174" spans="1:130" ht="16.149999999999999" customHeight="1" x14ac:dyDescent="0.25">
      <c r="A174" s="1281" t="s">
        <v>172</v>
      </c>
      <c r="B174" s="1282"/>
      <c r="C174" s="253">
        <f>SUM(D174+E174)</f>
        <v>5</v>
      </c>
      <c r="D174" s="312">
        <f t="shared" ref="D174:E176" si="23">SUM(F174+H174+J174+L174+N174+P174)</f>
        <v>2</v>
      </c>
      <c r="E174" s="155">
        <f t="shared" si="23"/>
        <v>3</v>
      </c>
      <c r="F174" s="314">
        <v>0</v>
      </c>
      <c r="G174" s="413">
        <v>0</v>
      </c>
      <c r="H174" s="119">
        <v>0</v>
      </c>
      <c r="I174" s="120">
        <v>0</v>
      </c>
      <c r="J174" s="314">
        <v>0</v>
      </c>
      <c r="K174" s="120">
        <v>0</v>
      </c>
      <c r="L174" s="314">
        <v>2</v>
      </c>
      <c r="M174" s="413">
        <v>1</v>
      </c>
      <c r="N174" s="119">
        <v>0</v>
      </c>
      <c r="O174" s="120">
        <v>2</v>
      </c>
      <c r="P174" s="314">
        <v>0</v>
      </c>
      <c r="Q174" s="120">
        <v>0</v>
      </c>
      <c r="R174" s="17"/>
      <c r="S174" s="17"/>
      <c r="T174" s="17"/>
      <c r="U174" s="17"/>
      <c r="V174" s="17"/>
      <c r="W174" s="17"/>
      <c r="X174" s="17"/>
      <c r="Y174" s="17"/>
      <c r="Z174" s="7"/>
      <c r="AA174" s="7"/>
    </row>
    <row r="175" spans="1:130" ht="16.149999999999999" customHeight="1" x14ac:dyDescent="0.25">
      <c r="A175" s="1283" t="s">
        <v>173</v>
      </c>
      <c r="B175" s="1284"/>
      <c r="C175" s="321">
        <f>SUM(D175+E175)</f>
        <v>104</v>
      </c>
      <c r="D175" s="322">
        <f t="shared" si="23"/>
        <v>49</v>
      </c>
      <c r="E175" s="415">
        <f t="shared" si="23"/>
        <v>55</v>
      </c>
      <c r="F175" s="353">
        <v>8</v>
      </c>
      <c r="G175" s="416">
        <v>11</v>
      </c>
      <c r="H175" s="288">
        <v>16</v>
      </c>
      <c r="I175" s="354">
        <v>6</v>
      </c>
      <c r="J175" s="353">
        <v>15</v>
      </c>
      <c r="K175" s="354">
        <v>9</v>
      </c>
      <c r="L175" s="353">
        <v>4</v>
      </c>
      <c r="M175" s="416">
        <v>13</v>
      </c>
      <c r="N175" s="288">
        <v>5</v>
      </c>
      <c r="O175" s="354">
        <v>10</v>
      </c>
      <c r="P175" s="353">
        <v>1</v>
      </c>
      <c r="Q175" s="354">
        <v>6</v>
      </c>
      <c r="R175" s="17"/>
      <c r="S175" s="17"/>
      <c r="T175" s="17"/>
      <c r="U175" s="17"/>
      <c r="V175" s="17"/>
      <c r="W175" s="17"/>
      <c r="X175" s="17"/>
      <c r="Y175" s="17"/>
      <c r="Z175" s="7"/>
      <c r="AA175" s="7"/>
    </row>
    <row r="176" spans="1:130" ht="16.149999999999999" customHeight="1" x14ac:dyDescent="0.25">
      <c r="A176" s="1285" t="s">
        <v>174</v>
      </c>
      <c r="B176" s="1286"/>
      <c r="C176" s="425">
        <f>SUM(D176+E176)</f>
        <v>23</v>
      </c>
      <c r="D176" s="324">
        <f t="shared" si="23"/>
        <v>10</v>
      </c>
      <c r="E176" s="162">
        <f t="shared" si="23"/>
        <v>13</v>
      </c>
      <c r="F176" s="326">
        <v>0</v>
      </c>
      <c r="G176" s="423">
        <v>3</v>
      </c>
      <c r="H176" s="58">
        <v>3</v>
      </c>
      <c r="I176" s="59">
        <v>1</v>
      </c>
      <c r="J176" s="326">
        <v>3</v>
      </c>
      <c r="K176" s="59">
        <v>3</v>
      </c>
      <c r="L176" s="326">
        <v>2</v>
      </c>
      <c r="M176" s="423">
        <v>3</v>
      </c>
      <c r="N176" s="58">
        <v>0</v>
      </c>
      <c r="O176" s="59">
        <v>3</v>
      </c>
      <c r="P176" s="326">
        <v>2</v>
      </c>
      <c r="Q176" s="59">
        <v>0</v>
      </c>
      <c r="R176" s="17"/>
      <c r="S176" s="17"/>
      <c r="T176" s="17"/>
      <c r="U176" s="17"/>
      <c r="V176" s="17"/>
      <c r="W176" s="17"/>
      <c r="X176" s="17"/>
      <c r="Y176" s="17"/>
      <c r="Z176" s="7"/>
      <c r="AA176" s="7"/>
    </row>
    <row r="177" spans="1:130" ht="16.149999999999999" customHeight="1" x14ac:dyDescent="0.25">
      <c r="A177" s="1621" t="s">
        <v>59</v>
      </c>
      <c r="B177" s="1622"/>
      <c r="C177" s="169">
        <f t="shared" ref="C177:K177" si="24">SUM(C174:C176)</f>
        <v>132</v>
      </c>
      <c r="D177" s="426">
        <f t="shared" si="24"/>
        <v>61</v>
      </c>
      <c r="E177" s="981">
        <f t="shared" si="24"/>
        <v>71</v>
      </c>
      <c r="F177" s="169">
        <f t="shared" si="24"/>
        <v>8</v>
      </c>
      <c r="G177" s="981">
        <f t="shared" si="24"/>
        <v>14</v>
      </c>
      <c r="H177" s="1029">
        <f t="shared" si="24"/>
        <v>19</v>
      </c>
      <c r="I177" s="171">
        <f t="shared" si="24"/>
        <v>7</v>
      </c>
      <c r="J177" s="169">
        <f t="shared" si="24"/>
        <v>18</v>
      </c>
      <c r="K177" s="981">
        <f t="shared" si="24"/>
        <v>12</v>
      </c>
      <c r="L177" s="169">
        <f t="shared" ref="L177:Q177" si="25">SUM(L174:L176)</f>
        <v>8</v>
      </c>
      <c r="M177" s="981">
        <f t="shared" si="25"/>
        <v>17</v>
      </c>
      <c r="N177" s="1029">
        <f t="shared" si="25"/>
        <v>5</v>
      </c>
      <c r="O177" s="171">
        <f t="shared" si="25"/>
        <v>15</v>
      </c>
      <c r="P177" s="169">
        <f t="shared" si="25"/>
        <v>3</v>
      </c>
      <c r="Q177" s="981">
        <f t="shared" si="25"/>
        <v>6</v>
      </c>
      <c r="R177" s="17"/>
      <c r="S177" s="17"/>
      <c r="T177" s="17"/>
      <c r="U177" s="17"/>
      <c r="V177" s="17"/>
      <c r="W177" s="17"/>
      <c r="X177" s="17"/>
      <c r="Y177" s="17"/>
      <c r="Z177" s="7"/>
      <c r="AA177" s="7"/>
    </row>
    <row r="178" spans="1:130" ht="16.149999999999999" customHeight="1" x14ac:dyDescent="0.25">
      <c r="A178" s="12" t="s">
        <v>175</v>
      </c>
      <c r="M178" s="1030"/>
      <c r="N178" s="1030"/>
      <c r="O178" s="1030"/>
      <c r="P178" s="1030"/>
    </row>
    <row r="179" spans="1:130" ht="31.15" customHeight="1" x14ac:dyDescent="0.25">
      <c r="A179" s="429" t="s">
        <v>176</v>
      </c>
      <c r="B179" s="430"/>
      <c r="C179" s="430"/>
      <c r="D179" s="430"/>
      <c r="E179" s="430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</row>
    <row r="180" spans="1:130" ht="16.149999999999999" customHeight="1" x14ac:dyDescent="0.25">
      <c r="A180" s="1656" t="s">
        <v>177</v>
      </c>
      <c r="B180" s="1655"/>
      <c r="C180" s="1289" t="s">
        <v>101</v>
      </c>
      <c r="D180" s="1290"/>
      <c r="E180" s="1291"/>
      <c r="F180" s="1295" t="s">
        <v>28</v>
      </c>
      <c r="G180" s="1296"/>
      <c r="H180" s="1296"/>
      <c r="I180" s="1296"/>
      <c r="J180" s="1296"/>
      <c r="K180" s="1296"/>
      <c r="L180" s="1296"/>
      <c r="M180" s="1296"/>
      <c r="N180" s="1296"/>
      <c r="O180" s="1296"/>
      <c r="P180" s="1296"/>
      <c r="Q180" s="1297"/>
    </row>
    <row r="181" spans="1:130" ht="16.149999999999999" customHeight="1" x14ac:dyDescent="0.25">
      <c r="A181" s="1288"/>
      <c r="B181" s="1194"/>
      <c r="C181" s="1292"/>
      <c r="D181" s="1293"/>
      <c r="E181" s="1294"/>
      <c r="F181" s="1665" t="s">
        <v>102</v>
      </c>
      <c r="G181" s="1299"/>
      <c r="H181" s="1665" t="s">
        <v>103</v>
      </c>
      <c r="I181" s="1299"/>
      <c r="J181" s="1665" t="s">
        <v>104</v>
      </c>
      <c r="K181" s="1299"/>
      <c r="L181" s="1665" t="s">
        <v>105</v>
      </c>
      <c r="M181" s="1299"/>
      <c r="N181" s="1665" t="s">
        <v>106</v>
      </c>
      <c r="O181" s="1299"/>
      <c r="P181" s="1300" t="s">
        <v>107</v>
      </c>
      <c r="Q181" s="1301"/>
    </row>
    <row r="182" spans="1:130" ht="16.149999999999999" customHeight="1" x14ac:dyDescent="0.25">
      <c r="A182" s="1268"/>
      <c r="B182" s="1195"/>
      <c r="C182" s="30" t="s">
        <v>17</v>
      </c>
      <c r="D182" s="83" t="s">
        <v>18</v>
      </c>
      <c r="E182" s="1092" t="s">
        <v>19</v>
      </c>
      <c r="F182" s="1090" t="s">
        <v>18</v>
      </c>
      <c r="G182" s="1074" t="s">
        <v>19</v>
      </c>
      <c r="H182" s="1090" t="s">
        <v>18</v>
      </c>
      <c r="I182" s="1074" t="s">
        <v>19</v>
      </c>
      <c r="J182" s="1090" t="s">
        <v>18</v>
      </c>
      <c r="K182" s="1074" t="s">
        <v>19</v>
      </c>
      <c r="L182" s="1090" t="s">
        <v>18</v>
      </c>
      <c r="M182" s="1074" t="s">
        <v>19</v>
      </c>
      <c r="N182" s="1090" t="s">
        <v>18</v>
      </c>
      <c r="O182" s="1074" t="s">
        <v>19</v>
      </c>
      <c r="P182" s="1090" t="s">
        <v>18</v>
      </c>
      <c r="Q182" s="1074" t="s">
        <v>19</v>
      </c>
      <c r="R182" s="431"/>
    </row>
    <row r="183" spans="1:130" ht="16.149999999999999" customHeight="1" x14ac:dyDescent="0.25">
      <c r="A183" s="1302" t="s">
        <v>178</v>
      </c>
      <c r="B183" s="1303"/>
      <c r="C183" s="47">
        <f>SUM(D183+E183)</f>
        <v>0</v>
      </c>
      <c r="D183" s="103">
        <f t="shared" ref="D183:E185" si="26">SUM(F183+H183+J183+L183+N183+P183)</f>
        <v>0</v>
      </c>
      <c r="E183" s="181">
        <f t="shared" si="26"/>
        <v>0</v>
      </c>
      <c r="F183" s="52"/>
      <c r="G183" s="51"/>
      <c r="H183" s="52"/>
      <c r="I183" s="51"/>
      <c r="J183" s="52"/>
      <c r="K183" s="51"/>
      <c r="L183" s="52"/>
      <c r="M183" s="51"/>
      <c r="N183" s="52"/>
      <c r="O183" s="51"/>
      <c r="P183" s="52"/>
      <c r="Q183" s="51"/>
    </row>
    <row r="184" spans="1:130" ht="16.149999999999999" customHeight="1" x14ac:dyDescent="0.25">
      <c r="A184" s="1304" t="s">
        <v>179</v>
      </c>
      <c r="B184" s="1305"/>
      <c r="C184" s="110">
        <f>SUM(D184+E184)</f>
        <v>0</v>
      </c>
      <c r="D184" s="111">
        <f t="shared" si="26"/>
        <v>0</v>
      </c>
      <c r="E184" s="432">
        <f t="shared" si="26"/>
        <v>0</v>
      </c>
      <c r="F184" s="187"/>
      <c r="G184" s="105"/>
      <c r="H184" s="187"/>
      <c r="I184" s="105"/>
      <c r="J184" s="187"/>
      <c r="K184" s="105"/>
      <c r="L184" s="187"/>
      <c r="M184" s="105"/>
      <c r="N184" s="187"/>
      <c r="O184" s="105"/>
      <c r="P184" s="187"/>
      <c r="Q184" s="105"/>
    </row>
    <row r="185" spans="1:130" ht="16.149999999999999" customHeight="1" x14ac:dyDescent="0.25">
      <c r="A185" s="1285" t="s">
        <v>180</v>
      </c>
      <c r="B185" s="1286"/>
      <c r="C185" s="54">
        <f>SUM(D185+E185)</f>
        <v>0</v>
      </c>
      <c r="D185" s="114">
        <f t="shared" si="26"/>
        <v>0</v>
      </c>
      <c r="E185" s="201">
        <f t="shared" si="26"/>
        <v>0</v>
      </c>
      <c r="F185" s="262">
        <f t="shared" ref="F185:Q185" si="27">SUM(F183:F184)</f>
        <v>0</v>
      </c>
      <c r="G185" s="325">
        <f t="shared" si="27"/>
        <v>0</v>
      </c>
      <c r="H185" s="262">
        <f t="shared" si="27"/>
        <v>0</v>
      </c>
      <c r="I185" s="325">
        <f t="shared" si="27"/>
        <v>0</v>
      </c>
      <c r="J185" s="262">
        <f t="shared" si="27"/>
        <v>0</v>
      </c>
      <c r="K185" s="325">
        <f t="shared" si="27"/>
        <v>0</v>
      </c>
      <c r="L185" s="262">
        <f t="shared" si="27"/>
        <v>0</v>
      </c>
      <c r="M185" s="325">
        <f t="shared" si="27"/>
        <v>0</v>
      </c>
      <c r="N185" s="262">
        <f t="shared" si="27"/>
        <v>0</v>
      </c>
      <c r="O185" s="325">
        <f t="shared" si="27"/>
        <v>0</v>
      </c>
      <c r="P185" s="262">
        <f t="shared" si="27"/>
        <v>0</v>
      </c>
      <c r="Q185" s="325">
        <f t="shared" si="27"/>
        <v>0</v>
      </c>
    </row>
    <row r="186" spans="1:130" ht="31.15" customHeight="1" x14ac:dyDescent="0.25">
      <c r="A186" s="429" t="s">
        <v>181</v>
      </c>
      <c r="B186" s="429"/>
      <c r="C186" s="429"/>
      <c r="D186" s="429"/>
      <c r="E186" s="429"/>
      <c r="F186" s="429"/>
      <c r="G186" s="429"/>
      <c r="H186" s="429"/>
      <c r="I186" s="17"/>
      <c r="J186" s="17"/>
      <c r="K186" s="17"/>
      <c r="L186" s="17"/>
      <c r="M186" s="17"/>
      <c r="N186" s="17"/>
      <c r="O186" s="17"/>
      <c r="P186" s="17"/>
      <c r="Q186" s="1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149999999999999" customHeight="1" x14ac:dyDescent="0.25">
      <c r="A187" s="1666" t="s">
        <v>182</v>
      </c>
      <c r="B187" s="1667"/>
      <c r="C187" s="1668" t="s">
        <v>59</v>
      </c>
      <c r="D187" s="1669"/>
      <c r="E187" s="1670"/>
      <c r="F187" s="1671" t="s">
        <v>28</v>
      </c>
      <c r="G187" s="1672"/>
      <c r="H187" s="1672"/>
      <c r="I187" s="1672"/>
      <c r="J187" s="1672"/>
      <c r="K187" s="1672"/>
      <c r="L187" s="1672"/>
      <c r="M187" s="1672"/>
      <c r="N187" s="1672"/>
      <c r="O187" s="1672"/>
      <c r="P187" s="1672"/>
      <c r="Q187" s="1672"/>
      <c r="R187" s="1672"/>
      <c r="S187" s="1673"/>
    </row>
    <row r="188" spans="1:130" ht="16.149999999999999" customHeight="1" x14ac:dyDescent="0.25">
      <c r="A188" s="1308"/>
      <c r="B188" s="1309"/>
      <c r="C188" s="1315"/>
      <c r="D188" s="1316"/>
      <c r="E188" s="1317"/>
      <c r="F188" s="1629" t="s">
        <v>183</v>
      </c>
      <c r="G188" s="1632"/>
      <c r="H188" s="1310" t="s">
        <v>184</v>
      </c>
      <c r="I188" s="1311"/>
      <c r="J188" s="1310" t="s">
        <v>185</v>
      </c>
      <c r="K188" s="1311"/>
      <c r="L188" s="1310" t="s">
        <v>186</v>
      </c>
      <c r="M188" s="1311"/>
      <c r="N188" s="1310" t="s">
        <v>187</v>
      </c>
      <c r="O188" s="1311"/>
      <c r="P188" s="1310" t="s">
        <v>188</v>
      </c>
      <c r="Q188" s="1311"/>
      <c r="R188" s="1310" t="s">
        <v>189</v>
      </c>
      <c r="S188" s="1311"/>
    </row>
    <row r="189" spans="1:130" ht="16.149999999999999" customHeight="1" x14ac:dyDescent="0.25">
      <c r="A189" s="1310"/>
      <c r="B189" s="1311"/>
      <c r="C189" s="1032" t="s">
        <v>190</v>
      </c>
      <c r="D189" s="1033" t="s">
        <v>18</v>
      </c>
      <c r="E189" s="1089" t="s">
        <v>19</v>
      </c>
      <c r="F189" s="436" t="s">
        <v>18</v>
      </c>
      <c r="G189" s="437" t="s">
        <v>19</v>
      </c>
      <c r="H189" s="436" t="s">
        <v>18</v>
      </c>
      <c r="I189" s="437" t="s">
        <v>19</v>
      </c>
      <c r="J189" s="436" t="s">
        <v>18</v>
      </c>
      <c r="K189" s="437" t="s">
        <v>19</v>
      </c>
      <c r="L189" s="436" t="s">
        <v>18</v>
      </c>
      <c r="M189" s="437" t="s">
        <v>19</v>
      </c>
      <c r="N189" s="436" t="s">
        <v>18</v>
      </c>
      <c r="O189" s="437" t="s">
        <v>19</v>
      </c>
      <c r="P189" s="436" t="s">
        <v>18</v>
      </c>
      <c r="Q189" s="437" t="s">
        <v>19</v>
      </c>
      <c r="R189" s="436" t="s">
        <v>18</v>
      </c>
      <c r="S189" s="437" t="s">
        <v>19</v>
      </c>
    </row>
    <row r="190" spans="1:130" ht="16.149999999999999" customHeight="1" x14ac:dyDescent="0.25">
      <c r="A190" s="1674" t="s">
        <v>191</v>
      </c>
      <c r="B190" s="438" t="s">
        <v>114</v>
      </c>
      <c r="C190" s="439">
        <f>SUM(D190+E190)</f>
        <v>0</v>
      </c>
      <c r="D190" s="440">
        <f>SUM(F190+H190+J190+L190+N190+P190+R190)</f>
        <v>0</v>
      </c>
      <c r="E190" s="441">
        <f>SUM(G190+I190+K190+M190+O190+Q190+S190)</f>
        <v>0</v>
      </c>
      <c r="F190" s="442"/>
      <c r="G190" s="443"/>
      <c r="H190" s="442"/>
      <c r="I190" s="443"/>
      <c r="J190" s="442"/>
      <c r="K190" s="443"/>
      <c r="L190" s="442"/>
      <c r="M190" s="443"/>
      <c r="N190" s="442"/>
      <c r="O190" s="443"/>
      <c r="P190" s="442"/>
      <c r="Q190" s="444"/>
      <c r="R190" s="442"/>
      <c r="S190" s="444"/>
    </row>
    <row r="191" spans="1:130" ht="16.149999999999999" customHeight="1" x14ac:dyDescent="0.25">
      <c r="A191" s="1322"/>
      <c r="B191" s="445" t="s">
        <v>192</v>
      </c>
      <c r="C191" s="446">
        <f>SUM(D191+E191)</f>
        <v>0</v>
      </c>
      <c r="D191" s="447">
        <f>SUM(F191+H191+J191+L191+N191+P191+R191)</f>
        <v>0</v>
      </c>
      <c r="E191" s="448">
        <f>SUM(G191+I191+K191+M191+O191+Q191+S191)</f>
        <v>0</v>
      </c>
      <c r="F191" s="449"/>
      <c r="G191" s="450"/>
      <c r="H191" s="449"/>
      <c r="I191" s="450"/>
      <c r="J191" s="449"/>
      <c r="K191" s="450"/>
      <c r="L191" s="449"/>
      <c r="M191" s="450"/>
      <c r="N191" s="449"/>
      <c r="O191" s="450"/>
      <c r="P191" s="449"/>
      <c r="Q191" s="451"/>
      <c r="R191" s="449"/>
      <c r="S191" s="451"/>
    </row>
    <row r="192" spans="1:130" ht="16.149999999999999" customHeight="1" x14ac:dyDescent="0.25">
      <c r="A192" s="1323" t="s">
        <v>193</v>
      </c>
      <c r="B192" s="1324"/>
      <c r="C192" s="452">
        <f>SUM(C190+C191)</f>
        <v>0</v>
      </c>
      <c r="D192" s="453">
        <f>SUM(D190+D191)</f>
        <v>0</v>
      </c>
      <c r="E192" s="1035">
        <f>SUM(E190+E191)</f>
        <v>0</v>
      </c>
      <c r="F192" s="452">
        <f>SUM(F190+F191)</f>
        <v>0</v>
      </c>
      <c r="G192" s="455">
        <f t="shared" ref="G192:Q192" si="28">SUM(G190+G191)</f>
        <v>0</v>
      </c>
      <c r="H192" s="452">
        <f t="shared" si="28"/>
        <v>0</v>
      </c>
      <c r="I192" s="455">
        <f t="shared" si="28"/>
        <v>0</v>
      </c>
      <c r="J192" s="452">
        <f t="shared" si="28"/>
        <v>0</v>
      </c>
      <c r="K192" s="455">
        <f t="shared" si="28"/>
        <v>0</v>
      </c>
      <c r="L192" s="452">
        <f t="shared" si="28"/>
        <v>0</v>
      </c>
      <c r="M192" s="455">
        <f t="shared" si="28"/>
        <v>0</v>
      </c>
      <c r="N192" s="452">
        <f t="shared" si="28"/>
        <v>0</v>
      </c>
      <c r="O192" s="455">
        <f t="shared" si="28"/>
        <v>0</v>
      </c>
      <c r="P192" s="452">
        <f t="shared" si="28"/>
        <v>0</v>
      </c>
      <c r="Q192" s="455">
        <f t="shared" si="28"/>
        <v>0</v>
      </c>
      <c r="R192" s="452">
        <f>SUM(R190+R191)</f>
        <v>0</v>
      </c>
      <c r="S192" s="455">
        <f>SUM(S190+S191)</f>
        <v>0</v>
      </c>
    </row>
    <row r="193" spans="1:130" ht="24" customHeight="1" x14ac:dyDescent="0.25">
      <c r="A193" s="429" t="s">
        <v>194</v>
      </c>
      <c r="B193" s="429"/>
      <c r="C193" s="429"/>
      <c r="D193" s="429"/>
      <c r="E193" s="429"/>
      <c r="F193" s="429"/>
      <c r="I193" s="369"/>
      <c r="J193" s="369"/>
      <c r="K193" s="369"/>
      <c r="L193" s="369"/>
      <c r="M193" s="369"/>
      <c r="N193" s="369"/>
      <c r="O193" s="369"/>
      <c r="P193" s="369"/>
      <c r="Q193" s="369"/>
    </row>
    <row r="194" spans="1:130" x14ac:dyDescent="0.25">
      <c r="A194" s="1675" t="s">
        <v>195</v>
      </c>
      <c r="B194" s="1676"/>
      <c r="C194" s="1677" t="s">
        <v>59</v>
      </c>
      <c r="D194" s="1678"/>
      <c r="E194" s="1679"/>
      <c r="F194" s="1680" t="s">
        <v>28</v>
      </c>
      <c r="G194" s="1681"/>
      <c r="H194" s="1681"/>
      <c r="I194" s="1681"/>
      <c r="J194" s="1681"/>
      <c r="K194" s="1681"/>
      <c r="L194" s="1681"/>
      <c r="M194" s="1681"/>
      <c r="N194" s="1681"/>
      <c r="O194" s="1682"/>
      <c r="P194" s="1675" t="s">
        <v>196</v>
      </c>
      <c r="Q194" s="1676"/>
      <c r="R194" s="1683" t="s">
        <v>197</v>
      </c>
      <c r="S194" s="1676"/>
      <c r="T194" s="1680" t="s">
        <v>198</v>
      </c>
      <c r="U194" s="1681"/>
      <c r="V194" s="1681"/>
      <c r="W194" s="1682"/>
    </row>
    <row r="195" spans="1:130" ht="15.75" customHeight="1" x14ac:dyDescent="0.25">
      <c r="A195" s="1327"/>
      <c r="B195" s="1328"/>
      <c r="C195" s="1334"/>
      <c r="D195" s="1335"/>
      <c r="E195" s="1336"/>
      <c r="F195" s="1350" t="s">
        <v>30</v>
      </c>
      <c r="G195" s="1350"/>
      <c r="H195" s="1350" t="s">
        <v>31</v>
      </c>
      <c r="I195" s="1350"/>
      <c r="J195" s="1350" t="s">
        <v>119</v>
      </c>
      <c r="K195" s="1350"/>
      <c r="L195" s="1350" t="s">
        <v>199</v>
      </c>
      <c r="M195" s="1350"/>
      <c r="N195" s="1350" t="s">
        <v>200</v>
      </c>
      <c r="O195" s="1350"/>
      <c r="P195" s="1329"/>
      <c r="Q195" s="1330"/>
      <c r="R195" s="1341"/>
      <c r="S195" s="1330"/>
      <c r="T195" s="1686" t="s">
        <v>201</v>
      </c>
      <c r="U195" s="1687" t="s">
        <v>202</v>
      </c>
      <c r="V195" s="1686" t="s">
        <v>203</v>
      </c>
      <c r="W195" s="1686" t="s">
        <v>204</v>
      </c>
    </row>
    <row r="196" spans="1:130" s="462" customFormat="1" ht="30.75" customHeight="1" x14ac:dyDescent="0.25">
      <c r="A196" s="1329"/>
      <c r="B196" s="1330"/>
      <c r="C196" s="1036" t="s">
        <v>190</v>
      </c>
      <c r="D196" s="1037" t="s">
        <v>18</v>
      </c>
      <c r="E196" s="1088" t="s">
        <v>19</v>
      </c>
      <c r="F196" s="459" t="s">
        <v>18</v>
      </c>
      <c r="G196" s="460" t="s">
        <v>19</v>
      </c>
      <c r="H196" s="459" t="s">
        <v>18</v>
      </c>
      <c r="I196" s="460" t="s">
        <v>19</v>
      </c>
      <c r="J196" s="459" t="s">
        <v>18</v>
      </c>
      <c r="K196" s="460" t="s">
        <v>19</v>
      </c>
      <c r="L196" s="459" t="s">
        <v>18</v>
      </c>
      <c r="M196" s="460" t="s">
        <v>19</v>
      </c>
      <c r="N196" s="459" t="s">
        <v>18</v>
      </c>
      <c r="O196" s="460" t="s">
        <v>19</v>
      </c>
      <c r="P196" s="459" t="s">
        <v>18</v>
      </c>
      <c r="Q196" s="460" t="s">
        <v>19</v>
      </c>
      <c r="R196" s="1039" t="s">
        <v>18</v>
      </c>
      <c r="S196" s="460" t="s">
        <v>19</v>
      </c>
      <c r="T196" s="1352"/>
      <c r="U196" s="1354"/>
      <c r="V196" s="1352"/>
      <c r="W196" s="135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</row>
    <row r="197" spans="1:130" ht="21.75" customHeight="1" x14ac:dyDescent="0.25">
      <c r="A197" s="1684" t="s">
        <v>205</v>
      </c>
      <c r="B197" s="1685"/>
      <c r="C197" s="463">
        <f>SUM(D197+E197)</f>
        <v>0</v>
      </c>
      <c r="D197" s="464">
        <f>SUM(F197+H197+J197+L197+N197)</f>
        <v>0</v>
      </c>
      <c r="E197" s="1040">
        <f>SUM(G197+I197+K197+M197+O197)</f>
        <v>0</v>
      </c>
      <c r="F197" s="466"/>
      <c r="G197" s="1041"/>
      <c r="H197" s="466"/>
      <c r="I197" s="1041"/>
      <c r="J197" s="466"/>
      <c r="K197" s="1041"/>
      <c r="L197" s="466"/>
      <c r="M197" s="1041"/>
      <c r="N197" s="466"/>
      <c r="O197" s="1041"/>
      <c r="P197" s="466"/>
      <c r="Q197" s="1042"/>
      <c r="R197" s="1041"/>
      <c r="S197" s="1042"/>
      <c r="T197" s="469"/>
      <c r="U197" s="1042"/>
      <c r="V197" s="469"/>
      <c r="W197" s="469"/>
      <c r="X197" s="93"/>
      <c r="CG197" s="10">
        <v>0</v>
      </c>
      <c r="CH197" s="10">
        <v>0</v>
      </c>
      <c r="CI197" s="10">
        <v>0</v>
      </c>
      <c r="CJ197" s="10">
        <v>0</v>
      </c>
      <c r="CK197" s="10">
        <v>0</v>
      </c>
    </row>
    <row r="198" spans="1:130" ht="28.5" customHeight="1" x14ac:dyDescent="0.25">
      <c r="A198" s="429" t="s">
        <v>206</v>
      </c>
      <c r="B198" s="429"/>
      <c r="C198" s="429"/>
    </row>
    <row r="199" spans="1:130" x14ac:dyDescent="0.25">
      <c r="A199" s="1675" t="s">
        <v>195</v>
      </c>
      <c r="B199" s="1676"/>
      <c r="C199" s="1657" t="s">
        <v>32</v>
      </c>
      <c r="D199" s="1659"/>
    </row>
    <row r="200" spans="1:130" ht="23.25" customHeight="1" x14ac:dyDescent="0.25">
      <c r="A200" s="1329"/>
      <c r="B200" s="1330"/>
      <c r="C200" s="459" t="s">
        <v>18</v>
      </c>
      <c r="D200" s="460" t="s">
        <v>19</v>
      </c>
    </row>
    <row r="201" spans="1:130" ht="22.5" customHeight="1" x14ac:dyDescent="0.25">
      <c r="A201" s="1346" t="s">
        <v>207</v>
      </c>
      <c r="B201" s="1347"/>
      <c r="C201" s="470"/>
      <c r="D201" s="471"/>
    </row>
    <row r="202" spans="1:130" ht="24" customHeight="1" x14ac:dyDescent="0.25">
      <c r="A202" s="1348" t="s">
        <v>208</v>
      </c>
      <c r="B202" s="1349"/>
      <c r="C202" s="472"/>
      <c r="D202" s="473"/>
    </row>
    <row r="203" spans="1:130" ht="27.75" customHeight="1" x14ac:dyDescent="0.25">
      <c r="A203" s="1348" t="s">
        <v>209</v>
      </c>
      <c r="B203" s="1349"/>
      <c r="C203" s="472"/>
      <c r="D203" s="473"/>
    </row>
    <row r="204" spans="1:130" ht="27.75" customHeight="1" x14ac:dyDescent="0.25">
      <c r="A204" s="1342" t="s">
        <v>210</v>
      </c>
      <c r="B204" s="1343"/>
      <c r="C204" s="474"/>
      <c r="D204" s="475"/>
    </row>
    <row r="250" spans="1:130" s="476" customFormat="1" hidden="1" x14ac:dyDescent="0.25">
      <c r="A250" s="476">
        <f>SUM(F12:Y14,F20:R38,F43:Q46,F52:I54,F59:O63,C69:C72,C75:E75,C78:E81,F86:I90,F96:Q103,F108:AA137,F139:AA148,F154:AM159,F164:O169,F174:Q176,F183:Q184,F190:S191,F197:W197,C201:D204)</f>
        <v>132</v>
      </c>
      <c r="B250" s="476">
        <f>SUM(DF13:DY13,CG20:CN204)</f>
        <v>0</v>
      </c>
      <c r="BA250" s="477"/>
      <c r="BB250" s="477"/>
      <c r="BC250" s="477"/>
      <c r="BD250" s="477"/>
      <c r="BE250" s="477"/>
      <c r="BF250" s="477"/>
      <c r="BG250" s="477"/>
      <c r="BH250" s="477"/>
      <c r="BI250" s="477"/>
      <c r="BJ250" s="477"/>
      <c r="BK250" s="477"/>
      <c r="BL250" s="477"/>
      <c r="BM250" s="477"/>
      <c r="BN250" s="477"/>
      <c r="BO250" s="477"/>
      <c r="BP250" s="477"/>
      <c r="BQ250" s="477"/>
      <c r="BR250" s="477"/>
      <c r="BS250" s="477"/>
      <c r="BT250" s="477"/>
      <c r="BU250" s="477"/>
      <c r="BV250" s="477"/>
      <c r="BW250" s="477"/>
      <c r="BX250" s="477"/>
      <c r="BY250" s="477"/>
      <c r="BZ250" s="477"/>
      <c r="CA250" s="477"/>
      <c r="CB250" s="477"/>
      <c r="CC250" s="477"/>
      <c r="CD250" s="477"/>
      <c r="CE250" s="477"/>
      <c r="CF250" s="477"/>
      <c r="CG250" s="477"/>
      <c r="CH250" s="477"/>
      <c r="CI250" s="477"/>
      <c r="CJ250" s="477"/>
      <c r="CK250" s="477"/>
      <c r="CL250" s="477"/>
      <c r="CM250" s="477"/>
      <c r="CN250" s="477"/>
      <c r="CO250" s="477"/>
      <c r="CP250" s="477"/>
      <c r="CQ250" s="477"/>
      <c r="CR250" s="477"/>
      <c r="CS250" s="477"/>
      <c r="CT250" s="477"/>
      <c r="CU250" s="477"/>
      <c r="CV250" s="477"/>
      <c r="CW250" s="477"/>
      <c r="CX250" s="477"/>
      <c r="CY250" s="477"/>
      <c r="CZ250" s="477"/>
      <c r="DA250" s="477"/>
      <c r="DB250" s="477"/>
      <c r="DC250" s="477"/>
      <c r="DD250" s="477"/>
      <c r="DE250" s="477"/>
      <c r="DF250" s="477"/>
      <c r="DG250" s="477"/>
      <c r="DH250" s="477"/>
      <c r="DI250" s="477"/>
      <c r="DJ250" s="477"/>
      <c r="DK250" s="477"/>
      <c r="DL250" s="477"/>
      <c r="DM250" s="477"/>
      <c r="DN250" s="477"/>
      <c r="DO250" s="477"/>
      <c r="DP250" s="477"/>
      <c r="DQ250" s="477"/>
      <c r="DR250" s="477"/>
      <c r="DS250" s="477"/>
      <c r="DT250" s="477"/>
      <c r="DU250" s="477"/>
      <c r="DV250" s="477"/>
      <c r="DW250" s="477"/>
      <c r="DX250" s="477"/>
      <c r="DY250" s="477"/>
      <c r="DZ250" s="477"/>
    </row>
  </sheetData>
  <mergeCells count="224">
    <mergeCell ref="T194:W194"/>
    <mergeCell ref="F195:G195"/>
    <mergeCell ref="H195:I195"/>
    <mergeCell ref="J195:K195"/>
    <mergeCell ref="L195:M195"/>
    <mergeCell ref="N195:O195"/>
    <mergeCell ref="T195:T196"/>
    <mergeCell ref="U195:U196"/>
    <mergeCell ref="V195:V196"/>
    <mergeCell ref="W195:W196"/>
    <mergeCell ref="A190:A191"/>
    <mergeCell ref="A192:B192"/>
    <mergeCell ref="A194:B196"/>
    <mergeCell ref="C194:E195"/>
    <mergeCell ref="F194:O194"/>
    <mergeCell ref="P194:Q195"/>
    <mergeCell ref="R194:S195"/>
    <mergeCell ref="A204:B204"/>
    <mergeCell ref="A197:B197"/>
    <mergeCell ref="A199:B200"/>
    <mergeCell ref="C199:D199"/>
    <mergeCell ref="A201:B201"/>
    <mergeCell ref="A202:B202"/>
    <mergeCell ref="A203:B203"/>
    <mergeCell ref="A183:B183"/>
    <mergeCell ref="A184:B184"/>
    <mergeCell ref="A185:B185"/>
    <mergeCell ref="A187:B189"/>
    <mergeCell ref="C187:E188"/>
    <mergeCell ref="F187:S187"/>
    <mergeCell ref="F188:G188"/>
    <mergeCell ref="H188:I188"/>
    <mergeCell ref="J188:K188"/>
    <mergeCell ref="L188:M188"/>
    <mergeCell ref="N188:O188"/>
    <mergeCell ref="P188:Q188"/>
    <mergeCell ref="R188:S188"/>
    <mergeCell ref="A180:B182"/>
    <mergeCell ref="C180:E181"/>
    <mergeCell ref="F180:Q180"/>
    <mergeCell ref="F181:G181"/>
    <mergeCell ref="H181:I181"/>
    <mergeCell ref="J181:K181"/>
    <mergeCell ref="L181:M181"/>
    <mergeCell ref="N181:O181"/>
    <mergeCell ref="P181:Q181"/>
    <mergeCell ref="N172:O172"/>
    <mergeCell ref="P172:Q172"/>
    <mergeCell ref="A174:B174"/>
    <mergeCell ref="A175:B175"/>
    <mergeCell ref="A176:B176"/>
    <mergeCell ref="A177:B177"/>
    <mergeCell ref="A164:A166"/>
    <mergeCell ref="A167:A169"/>
    <mergeCell ref="A170:O170"/>
    <mergeCell ref="A171:B173"/>
    <mergeCell ref="C171:E172"/>
    <mergeCell ref="F171:Q171"/>
    <mergeCell ref="F172:G172"/>
    <mergeCell ref="H172:I172"/>
    <mergeCell ref="J172:K172"/>
    <mergeCell ref="L172:M172"/>
    <mergeCell ref="A154:A156"/>
    <mergeCell ref="R152:S152"/>
    <mergeCell ref="T152:U152"/>
    <mergeCell ref="V152:W152"/>
    <mergeCell ref="X152:Y152"/>
    <mergeCell ref="Z152:AA152"/>
    <mergeCell ref="AB152:AC152"/>
    <mergeCell ref="A157:A159"/>
    <mergeCell ref="A161:A163"/>
    <mergeCell ref="B161:B163"/>
    <mergeCell ref="C161:E162"/>
    <mergeCell ref="F161:O161"/>
    <mergeCell ref="F162:G162"/>
    <mergeCell ref="H162:I162"/>
    <mergeCell ref="J162:K162"/>
    <mergeCell ref="L162:M162"/>
    <mergeCell ref="N162:O162"/>
    <mergeCell ref="A149:B149"/>
    <mergeCell ref="A151:B153"/>
    <mergeCell ref="C151:E152"/>
    <mergeCell ref="F151:AM151"/>
    <mergeCell ref="F152:G152"/>
    <mergeCell ref="H152:I152"/>
    <mergeCell ref="J152:K152"/>
    <mergeCell ref="L152:M152"/>
    <mergeCell ref="N152:O152"/>
    <mergeCell ref="P152:Q152"/>
    <mergeCell ref="AD152:AE152"/>
    <mergeCell ref="AF152:AG152"/>
    <mergeCell ref="AH152:AI152"/>
    <mergeCell ref="AJ152:AK152"/>
    <mergeCell ref="AL152:AM152"/>
    <mergeCell ref="A123:A127"/>
    <mergeCell ref="A128:A132"/>
    <mergeCell ref="A133:A137"/>
    <mergeCell ref="A138:B138"/>
    <mergeCell ref="A139:A143"/>
    <mergeCell ref="A144:A148"/>
    <mergeCell ref="V106:W106"/>
    <mergeCell ref="X106:Y106"/>
    <mergeCell ref="Z106:AA106"/>
    <mergeCell ref="A108:A112"/>
    <mergeCell ref="A113:A117"/>
    <mergeCell ref="A118:A122"/>
    <mergeCell ref="C105:E106"/>
    <mergeCell ref="F105:AA105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A98:B98"/>
    <mergeCell ref="A99:B99"/>
    <mergeCell ref="A100:B100"/>
    <mergeCell ref="A101:A103"/>
    <mergeCell ref="A105:A107"/>
    <mergeCell ref="B105:B107"/>
    <mergeCell ref="J94:K94"/>
    <mergeCell ref="L94:M94"/>
    <mergeCell ref="N94:O94"/>
    <mergeCell ref="P94:Q94"/>
    <mergeCell ref="A96:B96"/>
    <mergeCell ref="A97:B97"/>
    <mergeCell ref="A88:B88"/>
    <mergeCell ref="A89:B89"/>
    <mergeCell ref="A90:B90"/>
    <mergeCell ref="A91:P91"/>
    <mergeCell ref="A92:Q92"/>
    <mergeCell ref="A93:B95"/>
    <mergeCell ref="C93:E94"/>
    <mergeCell ref="F93:Q93"/>
    <mergeCell ref="F94:G94"/>
    <mergeCell ref="H94:I94"/>
    <mergeCell ref="C83:E83"/>
    <mergeCell ref="F83:G83"/>
    <mergeCell ref="H83:I83"/>
    <mergeCell ref="A85:B85"/>
    <mergeCell ref="A86:B86"/>
    <mergeCell ref="A87:B87"/>
    <mergeCell ref="A74:B74"/>
    <mergeCell ref="A75:B75"/>
    <mergeCell ref="A77:B77"/>
    <mergeCell ref="A78:A79"/>
    <mergeCell ref="A80:A81"/>
    <mergeCell ref="A83:B84"/>
    <mergeCell ref="C66:C67"/>
    <mergeCell ref="A68:B68"/>
    <mergeCell ref="A69:B69"/>
    <mergeCell ref="A70:B70"/>
    <mergeCell ref="A71:B71"/>
    <mergeCell ref="A72:B72"/>
    <mergeCell ref="A59:B59"/>
    <mergeCell ref="A60:B60"/>
    <mergeCell ref="A61:B61"/>
    <mergeCell ref="A62:B62"/>
    <mergeCell ref="A63:B63"/>
    <mergeCell ref="A66:B67"/>
    <mergeCell ref="A54:B54"/>
    <mergeCell ref="A56:B58"/>
    <mergeCell ref="C56:E57"/>
    <mergeCell ref="F56:O56"/>
    <mergeCell ref="F57:G57"/>
    <mergeCell ref="H57:I57"/>
    <mergeCell ref="J57:K57"/>
    <mergeCell ref="L57:M57"/>
    <mergeCell ref="N57:O57"/>
    <mergeCell ref="F48:I48"/>
    <mergeCell ref="F49:G49"/>
    <mergeCell ref="H49:I49"/>
    <mergeCell ref="A51:B51"/>
    <mergeCell ref="A52:B52"/>
    <mergeCell ref="A53:B53"/>
    <mergeCell ref="A43:B43"/>
    <mergeCell ref="A44:B44"/>
    <mergeCell ref="A45:B45"/>
    <mergeCell ref="A46:B46"/>
    <mergeCell ref="A48:B50"/>
    <mergeCell ref="C48:E49"/>
    <mergeCell ref="A40:B42"/>
    <mergeCell ref="C40:E41"/>
    <mergeCell ref="F40:Q40"/>
    <mergeCell ref="F41:G41"/>
    <mergeCell ref="H41:I41"/>
    <mergeCell ref="J41:K41"/>
    <mergeCell ref="L41:M41"/>
    <mergeCell ref="N41:O41"/>
    <mergeCell ref="P41:Q41"/>
    <mergeCell ref="A20:B20"/>
    <mergeCell ref="A21:A24"/>
    <mergeCell ref="A25:A33"/>
    <mergeCell ref="A34:A35"/>
    <mergeCell ref="A36:A38"/>
    <mergeCell ref="A17:A19"/>
    <mergeCell ref="B17:B19"/>
    <mergeCell ref="C17:E18"/>
    <mergeCell ref="F17:Q17"/>
    <mergeCell ref="R17:R19"/>
    <mergeCell ref="F18:G18"/>
    <mergeCell ref="H18:I18"/>
    <mergeCell ref="J18:K18"/>
    <mergeCell ref="L18:M18"/>
    <mergeCell ref="N18:O18"/>
    <mergeCell ref="R10:S10"/>
    <mergeCell ref="T10:U10"/>
    <mergeCell ref="V10:W10"/>
    <mergeCell ref="P18:Q18"/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</mergeCells>
  <dataValidations count="1">
    <dataValidation type="whole" operator="greaterThanOrEqual" allowBlank="1" showInputMessage="1" showErrorMessage="1" error="Valor no Permitido" sqref="F12:Y14 F20:R38 F43:Q46 F52:I54 F59:O63 C69:C72 C75:E75 C78:E81 F86:I90 F96:Q103 F108:AA137 F139:AA148 F154:AM159 F164:O169 F174:Q176 F183:Q184 F190:S191 F197:W197 C201:D204" xr:uid="{F2E34F07-959E-4491-AD40-369C74D0C851}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2154C-55FD-4FFA-8C79-41DFC20ED02E}">
  <dimension ref="A1:DZ250"/>
  <sheetViews>
    <sheetView workbookViewId="0">
      <selection activeCell="F12" sqref="F12"/>
    </sheetView>
  </sheetViews>
  <sheetFormatPr baseColWidth="10" defaultColWidth="11.42578125" defaultRowHeight="15" x14ac:dyDescent="0.25"/>
  <cols>
    <col min="1" max="1" width="33.28515625" style="12" customWidth="1"/>
    <col min="2" max="2" width="30.7109375" style="12" customWidth="1"/>
    <col min="3" max="3" width="18.85546875" style="12" customWidth="1"/>
    <col min="4" max="4" width="17.28515625" style="12" customWidth="1"/>
    <col min="5" max="5" width="18.42578125" style="12" customWidth="1"/>
    <col min="6" max="6" width="16.140625" style="12" customWidth="1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/>
    <col min="76" max="78" width="16" style="9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6384" width="11.42578125" style="12"/>
  </cols>
  <sheetData>
    <row r="1" spans="1:130" s="2" customFormat="1" ht="16.149999999999999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149999999999999" customHeight="1" x14ac:dyDescent="0.15">
      <c r="A2" s="1" t="str">
        <f>CONCATENATE("COMUNA: ",[11]NOMBRE!B2," - ","( ",[11]NOMBRE!C2,[11]NOMBRE!D2,[11]NOMBRE!E2,[11]NOMBRE!F2,[11]NOMBRE!G2,"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149999999999999" customHeight="1" x14ac:dyDescent="0.1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149999999999999" customHeight="1" x14ac:dyDescent="0.15">
      <c r="A4" s="1" t="str">
        <f>CONCATENATE("MES: ",[11]NOMBRE!B6," - ","( ",[11]NOMBRE!C6,[11]NOMBRE!D6," )")</f>
        <v>MES: OCTUBRE - ( 10 )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149999999999999" customHeight="1" x14ac:dyDescent="0.15">
      <c r="A5" s="1" t="str">
        <f>CONCATENATE("AÑO: ",[11]NOMBRE!B7)</f>
        <v>AÑO: 2019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1186" t="s">
        <v>1</v>
      </c>
      <c r="B6" s="1186"/>
      <c r="C6" s="1186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  <c r="T6" s="1186"/>
      <c r="U6" s="1186"/>
      <c r="V6" s="1186"/>
      <c r="W6" s="1186"/>
      <c r="X6" s="1186"/>
      <c r="Y6" s="1187"/>
      <c r="Z6" s="7"/>
      <c r="AA6" s="7"/>
    </row>
    <row r="7" spans="1:130" ht="31.1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17"/>
      <c r="S7" s="17"/>
      <c r="T7" s="17"/>
      <c r="U7" s="17"/>
      <c r="V7" s="17"/>
      <c r="W7" s="17"/>
      <c r="X7" s="17"/>
      <c r="Y7" s="1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15" customHeight="1" x14ac:dyDescent="0.25">
      <c r="A8" s="18" t="s">
        <v>3</v>
      </c>
      <c r="B8" s="19"/>
      <c r="C8" s="19"/>
      <c r="D8" s="19"/>
      <c r="E8" s="19"/>
      <c r="F8" s="20"/>
      <c r="G8" s="21"/>
      <c r="H8" s="22"/>
      <c r="I8" s="23"/>
      <c r="J8" s="21"/>
      <c r="K8" s="743"/>
      <c r="L8" s="21"/>
      <c r="M8" s="22"/>
      <c r="N8" s="23"/>
      <c r="O8" s="23"/>
      <c r="P8" s="25"/>
      <c r="Q8" s="21"/>
      <c r="R8" s="22"/>
      <c r="S8" s="22"/>
      <c r="T8" s="22"/>
      <c r="U8" s="22"/>
      <c r="V8" s="22"/>
      <c r="W8" s="22"/>
      <c r="X8" s="22"/>
      <c r="Y8" s="23"/>
      <c r="Z8" s="26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149999999999999" customHeight="1" x14ac:dyDescent="0.25">
      <c r="A9" s="1183" t="s">
        <v>4</v>
      </c>
      <c r="B9" s="1183"/>
      <c r="C9" s="1644" t="s">
        <v>5</v>
      </c>
      <c r="D9" s="1646"/>
      <c r="E9" s="1645"/>
      <c r="F9" s="1621" t="s">
        <v>6</v>
      </c>
      <c r="G9" s="1641"/>
      <c r="H9" s="1641"/>
      <c r="I9" s="1641"/>
      <c r="J9" s="1641"/>
      <c r="K9" s="1641"/>
      <c r="L9" s="1641"/>
      <c r="M9" s="1641"/>
      <c r="N9" s="1641"/>
      <c r="O9" s="1641"/>
      <c r="P9" s="1641"/>
      <c r="Q9" s="1641"/>
      <c r="R9" s="1641"/>
      <c r="S9" s="1641"/>
      <c r="T9" s="1641"/>
      <c r="U9" s="1641"/>
      <c r="V9" s="1641"/>
      <c r="W9" s="1641"/>
      <c r="X9" s="1641"/>
      <c r="Y9" s="1622"/>
      <c r="Z9" s="945"/>
      <c r="AA9" s="991"/>
    </row>
    <row r="10" spans="1:130" ht="16.149999999999999" customHeight="1" x14ac:dyDescent="0.25">
      <c r="A10" s="1183"/>
      <c r="B10" s="1183"/>
      <c r="C10" s="1190"/>
      <c r="D10" s="1191"/>
      <c r="E10" s="1185"/>
      <c r="F10" s="1621" t="s">
        <v>7</v>
      </c>
      <c r="G10" s="1622"/>
      <c r="H10" s="1621" t="s">
        <v>8</v>
      </c>
      <c r="I10" s="1622"/>
      <c r="J10" s="1621" t="s">
        <v>9</v>
      </c>
      <c r="K10" s="1622"/>
      <c r="L10" s="1621" t="s">
        <v>10</v>
      </c>
      <c r="M10" s="1622"/>
      <c r="N10" s="1621" t="s">
        <v>11</v>
      </c>
      <c r="O10" s="1622"/>
      <c r="P10" s="1621" t="s">
        <v>12</v>
      </c>
      <c r="Q10" s="1622"/>
      <c r="R10" s="1621" t="s">
        <v>13</v>
      </c>
      <c r="S10" s="1622"/>
      <c r="T10" s="1621" t="s">
        <v>14</v>
      </c>
      <c r="U10" s="1622"/>
      <c r="V10" s="1621" t="s">
        <v>15</v>
      </c>
      <c r="W10" s="1622"/>
      <c r="X10" s="1621" t="s">
        <v>16</v>
      </c>
      <c r="Y10" s="1622"/>
      <c r="Z10" s="29"/>
      <c r="AA10" s="7"/>
    </row>
    <row r="11" spans="1:130" ht="16.149999999999999" customHeight="1" x14ac:dyDescent="0.25">
      <c r="A11" s="1183"/>
      <c r="B11" s="1183"/>
      <c r="C11" s="30" t="s">
        <v>17</v>
      </c>
      <c r="D11" s="1124" t="s">
        <v>18</v>
      </c>
      <c r="E11" s="1116" t="s">
        <v>19</v>
      </c>
      <c r="F11" s="33" t="s">
        <v>18</v>
      </c>
      <c r="G11" s="1114" t="s">
        <v>19</v>
      </c>
      <c r="H11" s="33" t="s">
        <v>18</v>
      </c>
      <c r="I11" s="1114" t="s">
        <v>19</v>
      </c>
      <c r="J11" s="33" t="s">
        <v>18</v>
      </c>
      <c r="K11" s="1114" t="s">
        <v>19</v>
      </c>
      <c r="L11" s="1070" t="s">
        <v>18</v>
      </c>
      <c r="M11" s="1114" t="s">
        <v>19</v>
      </c>
      <c r="N11" s="33" t="s">
        <v>18</v>
      </c>
      <c r="O11" s="1114" t="s">
        <v>19</v>
      </c>
      <c r="P11" s="33" t="s">
        <v>18</v>
      </c>
      <c r="Q11" s="1114" t="s">
        <v>19</v>
      </c>
      <c r="R11" s="33" t="s">
        <v>18</v>
      </c>
      <c r="S11" s="1114" t="s">
        <v>19</v>
      </c>
      <c r="T11" s="33" t="s">
        <v>18</v>
      </c>
      <c r="U11" s="1114" t="s">
        <v>19</v>
      </c>
      <c r="V11" s="33" t="s">
        <v>18</v>
      </c>
      <c r="W11" s="1114" t="s">
        <v>19</v>
      </c>
      <c r="X11" s="33" t="s">
        <v>18</v>
      </c>
      <c r="Y11" s="1114" t="s">
        <v>19</v>
      </c>
      <c r="Z11" s="950"/>
      <c r="AA11" s="990"/>
    </row>
    <row r="12" spans="1:130" ht="16.149999999999999" customHeight="1" x14ac:dyDescent="0.25">
      <c r="A12" s="1183" t="s">
        <v>20</v>
      </c>
      <c r="B12" s="1183"/>
      <c r="C12" s="38">
        <f>SUM(D12+E12)</f>
        <v>0</v>
      </c>
      <c r="D12" s="952">
        <f>SUM(F12+H12+J12+L12+N12+P12+R12+T12+V12+X12)</f>
        <v>0</v>
      </c>
      <c r="E12" s="953">
        <f t="shared" ref="D12:E14" si="0">SUM(G12+I12+K12+M12+O12+Q12+S12+U12+W12+Y12)</f>
        <v>0</v>
      </c>
      <c r="F12" s="41"/>
      <c r="G12" s="42"/>
      <c r="H12" s="41"/>
      <c r="I12" s="42"/>
      <c r="J12" s="41"/>
      <c r="K12" s="42"/>
      <c r="L12" s="41"/>
      <c r="M12" s="42"/>
      <c r="N12" s="954"/>
      <c r="O12" s="42"/>
      <c r="P12" s="41"/>
      <c r="Q12" s="42"/>
      <c r="R12" s="41"/>
      <c r="S12" s="42"/>
      <c r="T12" s="41"/>
      <c r="U12" s="42"/>
      <c r="V12" s="41"/>
      <c r="W12" s="42"/>
      <c r="X12" s="41"/>
      <c r="Y12" s="42"/>
      <c r="Z12" s="44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130" ht="16.149999999999999" customHeight="1" x14ac:dyDescent="0.25">
      <c r="A13" s="1645" t="s">
        <v>21</v>
      </c>
      <c r="B13" s="46" t="s">
        <v>22</v>
      </c>
      <c r="C13" s="47">
        <f>SUM(D13+E13)</f>
        <v>0</v>
      </c>
      <c r="D13" s="48">
        <f t="shared" si="0"/>
        <v>0</v>
      </c>
      <c r="E13" s="49">
        <f t="shared" si="0"/>
        <v>0</v>
      </c>
      <c r="F13" s="50"/>
      <c r="G13" s="51"/>
      <c r="H13" s="50"/>
      <c r="I13" s="51"/>
      <c r="J13" s="50"/>
      <c r="K13" s="51"/>
      <c r="L13" s="50"/>
      <c r="M13" s="51"/>
      <c r="N13" s="52"/>
      <c r="O13" s="51"/>
      <c r="P13" s="50"/>
      <c r="Q13" s="51"/>
      <c r="R13" s="50"/>
      <c r="S13" s="51"/>
      <c r="T13" s="50"/>
      <c r="U13" s="51"/>
      <c r="V13" s="50"/>
      <c r="W13" s="51"/>
      <c r="X13" s="50"/>
      <c r="Y13" s="51"/>
      <c r="Z13" s="44"/>
      <c r="AA13" s="991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149999999999999" customHeight="1" x14ac:dyDescent="0.25">
      <c r="A14" s="1185"/>
      <c r="B14" s="1109" t="s">
        <v>23</v>
      </c>
      <c r="C14" s="54">
        <f>SUM(D14+E14)</f>
        <v>0</v>
      </c>
      <c r="D14" s="55">
        <f t="shared" si="0"/>
        <v>0</v>
      </c>
      <c r="E14" s="56">
        <f t="shared" si="0"/>
        <v>0</v>
      </c>
      <c r="F14" s="57"/>
      <c r="G14" s="57"/>
      <c r="H14" s="58"/>
      <c r="I14" s="59"/>
      <c r="J14" s="58"/>
      <c r="K14" s="59"/>
      <c r="L14" s="955"/>
      <c r="M14" s="956"/>
      <c r="N14" s="957"/>
      <c r="O14" s="956"/>
      <c r="P14" s="957"/>
      <c r="Q14" s="956"/>
      <c r="R14" s="955"/>
      <c r="S14" s="956"/>
      <c r="T14" s="958"/>
      <c r="U14" s="959"/>
      <c r="V14" s="955"/>
      <c r="W14" s="959"/>
      <c r="X14" s="955"/>
      <c r="Y14" s="57"/>
      <c r="Z14" s="44"/>
      <c r="AA14" s="65"/>
    </row>
    <row r="15" spans="1:130" ht="15" customHeight="1" x14ac:dyDescent="0.25">
      <c r="A15" s="960"/>
      <c r="B15" s="961"/>
      <c r="C15" s="68"/>
      <c r="D15" s="962"/>
      <c r="E15" s="70"/>
      <c r="F15" s="963"/>
      <c r="G15" s="964"/>
      <c r="H15" s="964"/>
      <c r="I15" s="962"/>
      <c r="J15" s="964"/>
      <c r="K15" s="963"/>
      <c r="L15" s="70"/>
      <c r="M15" s="73"/>
      <c r="N15" s="965"/>
      <c r="O15" s="966"/>
      <c r="P15" s="966"/>
      <c r="Q15" s="963"/>
      <c r="R15" s="70"/>
      <c r="S15" s="963"/>
      <c r="T15" s="963"/>
      <c r="U15" s="963"/>
      <c r="V15" s="963"/>
      <c r="W15" s="967"/>
      <c r="X15" s="963"/>
      <c r="Y15" s="963"/>
      <c r="Z15" s="1071"/>
      <c r="AA15" s="78"/>
    </row>
    <row r="16" spans="1:130" ht="31.15" customHeight="1" x14ac:dyDescent="0.25">
      <c r="A16" s="79" t="s">
        <v>24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1108"/>
      <c r="R16" s="81"/>
      <c r="S16" s="81"/>
      <c r="T16" s="81"/>
      <c r="U16" s="81"/>
      <c r="V16" s="81"/>
      <c r="W16" s="7"/>
      <c r="X16" s="7"/>
      <c r="Y16" s="7"/>
      <c r="Z16" s="7"/>
      <c r="AA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92" ht="16.149999999999999" customHeight="1" x14ac:dyDescent="0.25">
      <c r="A17" s="1640" t="s">
        <v>25</v>
      </c>
      <c r="B17" s="1640" t="s">
        <v>26</v>
      </c>
      <c r="C17" s="1644" t="s">
        <v>27</v>
      </c>
      <c r="D17" s="1646"/>
      <c r="E17" s="1645"/>
      <c r="F17" s="1629" t="s">
        <v>28</v>
      </c>
      <c r="G17" s="1649"/>
      <c r="H17" s="1649"/>
      <c r="I17" s="1649"/>
      <c r="J17" s="1649"/>
      <c r="K17" s="1649"/>
      <c r="L17" s="1649"/>
      <c r="M17" s="1649"/>
      <c r="N17" s="1649"/>
      <c r="O17" s="1649"/>
      <c r="P17" s="1649"/>
      <c r="Q17" s="1631"/>
      <c r="R17" s="1655" t="s">
        <v>29</v>
      </c>
      <c r="S17" s="7"/>
      <c r="T17" s="7"/>
      <c r="U17" s="7"/>
      <c r="V17" s="7"/>
      <c r="W17" s="7"/>
      <c r="X17" s="7"/>
      <c r="Y17" s="7"/>
      <c r="Z17" s="7"/>
      <c r="AA17" s="7"/>
    </row>
    <row r="18" spans="1:92" ht="16.149999999999999" customHeight="1" x14ac:dyDescent="0.25">
      <c r="A18" s="1198"/>
      <c r="B18" s="1198"/>
      <c r="C18" s="1190"/>
      <c r="D18" s="1191"/>
      <c r="E18" s="1185"/>
      <c r="F18" s="1621" t="s">
        <v>30</v>
      </c>
      <c r="G18" s="1622"/>
      <c r="H18" s="1621" t="s">
        <v>31</v>
      </c>
      <c r="I18" s="1622"/>
      <c r="J18" s="1621" t="s">
        <v>15</v>
      </c>
      <c r="K18" s="1622"/>
      <c r="L18" s="1621" t="s">
        <v>32</v>
      </c>
      <c r="M18" s="1622"/>
      <c r="N18" s="1621" t="s">
        <v>33</v>
      </c>
      <c r="O18" s="1622"/>
      <c r="P18" s="1621" t="s">
        <v>34</v>
      </c>
      <c r="Q18" s="1625"/>
      <c r="R18" s="1194"/>
      <c r="S18" s="7"/>
      <c r="T18" s="7"/>
      <c r="U18" s="7"/>
      <c r="V18" s="7"/>
      <c r="W18" s="7"/>
      <c r="X18" s="7"/>
      <c r="Y18" s="7"/>
      <c r="Z18" s="7"/>
      <c r="AA18" s="7"/>
    </row>
    <row r="19" spans="1:92" ht="16.149999999999999" customHeight="1" x14ac:dyDescent="0.25">
      <c r="A19" s="1199"/>
      <c r="B19" s="1199"/>
      <c r="C19" s="1001" t="s">
        <v>17</v>
      </c>
      <c r="D19" s="83" t="s">
        <v>18</v>
      </c>
      <c r="E19" s="1116" t="s">
        <v>19</v>
      </c>
      <c r="F19" s="1115" t="s">
        <v>18</v>
      </c>
      <c r="G19" s="1116" t="s">
        <v>19</v>
      </c>
      <c r="H19" s="1115" t="s">
        <v>18</v>
      </c>
      <c r="I19" s="1116" t="s">
        <v>19</v>
      </c>
      <c r="J19" s="1115" t="s">
        <v>18</v>
      </c>
      <c r="K19" s="1116" t="s">
        <v>19</v>
      </c>
      <c r="L19" s="1115" t="s">
        <v>18</v>
      </c>
      <c r="M19" s="1116" t="s">
        <v>19</v>
      </c>
      <c r="N19" s="1115" t="s">
        <v>18</v>
      </c>
      <c r="O19" s="1116" t="s">
        <v>19</v>
      </c>
      <c r="P19" s="1115" t="s">
        <v>18</v>
      </c>
      <c r="Q19" s="1117" t="s">
        <v>19</v>
      </c>
      <c r="R19" s="1195"/>
      <c r="S19" s="7"/>
      <c r="T19" s="7"/>
      <c r="U19" s="7"/>
      <c r="V19" s="86"/>
      <c r="W19" s="86"/>
      <c r="X19" s="86"/>
      <c r="Y19" s="86"/>
      <c r="Z19" s="86"/>
      <c r="AA19" s="7"/>
    </row>
    <row r="20" spans="1:92" ht="16.149999999999999" customHeight="1" x14ac:dyDescent="0.25">
      <c r="A20" s="1621" t="s">
        <v>35</v>
      </c>
      <c r="B20" s="1622"/>
      <c r="C20" s="1008">
        <f t="shared" ref="C20:C38" si="1">SUM(D20+E20)</f>
        <v>0</v>
      </c>
      <c r="D20" s="1009">
        <f t="shared" ref="D20:E38" si="2">SUM(F20+H20+J20+L20+N20+P20)</f>
        <v>0</v>
      </c>
      <c r="E20" s="974">
        <f t="shared" si="2"/>
        <v>0</v>
      </c>
      <c r="F20" s="41"/>
      <c r="G20" s="42"/>
      <c r="H20" s="41"/>
      <c r="I20" s="42"/>
      <c r="J20" s="41"/>
      <c r="K20" s="42"/>
      <c r="L20" s="41"/>
      <c r="M20" s="42"/>
      <c r="N20" s="975"/>
      <c r="O20" s="42"/>
      <c r="P20" s="975"/>
      <c r="Q20" s="91"/>
      <c r="R20" s="976"/>
      <c r="S20" s="93"/>
      <c r="T20" s="45"/>
      <c r="U20" s="45"/>
      <c r="V20" s="45"/>
      <c r="W20" s="45"/>
      <c r="X20" s="45"/>
      <c r="Y20" s="45"/>
      <c r="Z20" s="45"/>
      <c r="AA20" s="45"/>
      <c r="AB20" s="45"/>
      <c r="AC20" s="45"/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</row>
    <row r="21" spans="1:92" ht="16.149999999999999" customHeight="1" x14ac:dyDescent="0.25">
      <c r="A21" s="1640" t="s">
        <v>36</v>
      </c>
      <c r="B21" s="94" t="s">
        <v>22</v>
      </c>
      <c r="C21" s="95">
        <f t="shared" si="1"/>
        <v>0</v>
      </c>
      <c r="D21" s="96">
        <f t="shared" si="2"/>
        <v>0</v>
      </c>
      <c r="E21" s="97">
        <f t="shared" si="2"/>
        <v>0</v>
      </c>
      <c r="F21" s="50"/>
      <c r="G21" s="51"/>
      <c r="H21" s="50"/>
      <c r="I21" s="51"/>
      <c r="J21" s="50"/>
      <c r="K21" s="51"/>
      <c r="L21" s="50"/>
      <c r="M21" s="51"/>
      <c r="N21" s="98"/>
      <c r="O21" s="51"/>
      <c r="P21" s="98"/>
      <c r="Q21" s="99"/>
      <c r="R21" s="100"/>
      <c r="S21" s="101"/>
      <c r="T21" s="7"/>
      <c r="U21" s="7"/>
      <c r="V21" s="86"/>
      <c r="W21" s="86"/>
      <c r="X21" s="86"/>
      <c r="Y21" s="86"/>
      <c r="Z21" s="86"/>
      <c r="AA21" s="7"/>
    </row>
    <row r="22" spans="1:92" ht="16.149999999999999" customHeight="1" x14ac:dyDescent="0.25">
      <c r="A22" s="1198"/>
      <c r="B22" s="1106" t="s">
        <v>37</v>
      </c>
      <c r="C22" s="47">
        <f t="shared" si="1"/>
        <v>0</v>
      </c>
      <c r="D22" s="103">
        <f t="shared" si="2"/>
        <v>0</v>
      </c>
      <c r="E22" s="49">
        <f t="shared" si="2"/>
        <v>0</v>
      </c>
      <c r="F22" s="104"/>
      <c r="G22" s="105"/>
      <c r="H22" s="104"/>
      <c r="I22" s="105"/>
      <c r="J22" s="104"/>
      <c r="K22" s="105"/>
      <c r="L22" s="104"/>
      <c r="M22" s="105"/>
      <c r="N22" s="106"/>
      <c r="O22" s="105"/>
      <c r="P22" s="106"/>
      <c r="Q22" s="107"/>
      <c r="R22" s="108"/>
      <c r="S22" s="101"/>
      <c r="T22" s="7"/>
      <c r="U22" s="7"/>
      <c r="V22" s="86"/>
      <c r="W22" s="86"/>
      <c r="X22" s="86"/>
      <c r="Y22" s="86"/>
      <c r="Z22" s="86"/>
      <c r="AA22" s="7"/>
    </row>
    <row r="23" spans="1:92" ht="16.149999999999999" customHeight="1" x14ac:dyDescent="0.25">
      <c r="A23" s="1198"/>
      <c r="B23" s="1107" t="s">
        <v>38</v>
      </c>
      <c r="C23" s="110">
        <f t="shared" si="1"/>
        <v>0</v>
      </c>
      <c r="D23" s="111">
        <f t="shared" si="2"/>
        <v>0</v>
      </c>
      <c r="E23" s="112">
        <f t="shared" si="2"/>
        <v>0</v>
      </c>
      <c r="F23" s="104"/>
      <c r="G23" s="105"/>
      <c r="H23" s="104"/>
      <c r="I23" s="105"/>
      <c r="J23" s="104"/>
      <c r="K23" s="105"/>
      <c r="L23" s="104"/>
      <c r="M23" s="105"/>
      <c r="N23" s="106"/>
      <c r="O23" s="105"/>
      <c r="P23" s="106"/>
      <c r="Q23" s="107"/>
      <c r="R23" s="108"/>
      <c r="S23" s="101"/>
      <c r="T23" s="7"/>
      <c r="U23" s="7"/>
      <c r="V23" s="86"/>
      <c r="W23" s="86"/>
      <c r="X23" s="86"/>
      <c r="Y23" s="86"/>
      <c r="Z23" s="86"/>
      <c r="AA23" s="7"/>
    </row>
    <row r="24" spans="1:92" ht="16.149999999999999" customHeight="1" x14ac:dyDescent="0.25">
      <c r="A24" s="1199"/>
      <c r="B24" s="113" t="s">
        <v>39</v>
      </c>
      <c r="C24" s="54">
        <f t="shared" si="1"/>
        <v>0</v>
      </c>
      <c r="D24" s="114">
        <f t="shared" si="2"/>
        <v>0</v>
      </c>
      <c r="E24" s="56">
        <f t="shared" si="2"/>
        <v>0</v>
      </c>
      <c r="F24" s="58"/>
      <c r="G24" s="59"/>
      <c r="H24" s="58"/>
      <c r="I24" s="59"/>
      <c r="J24" s="58"/>
      <c r="K24" s="59"/>
      <c r="L24" s="58"/>
      <c r="M24" s="59"/>
      <c r="N24" s="115"/>
      <c r="O24" s="59"/>
      <c r="P24" s="115"/>
      <c r="Q24" s="116"/>
      <c r="R24" s="117"/>
      <c r="S24" s="101"/>
      <c r="T24" s="7"/>
      <c r="U24" s="7"/>
      <c r="V24" s="7"/>
      <c r="W24" s="7"/>
      <c r="X24" s="86"/>
      <c r="Y24" s="86"/>
      <c r="Z24" s="86"/>
      <c r="AA24" s="86"/>
    </row>
    <row r="25" spans="1:92" ht="16.149999999999999" customHeight="1" x14ac:dyDescent="0.25">
      <c r="A25" s="1640" t="s">
        <v>40</v>
      </c>
      <c r="B25" s="118" t="s">
        <v>41</v>
      </c>
      <c r="C25" s="95">
        <f t="shared" si="1"/>
        <v>0</v>
      </c>
      <c r="D25" s="96">
        <f t="shared" si="2"/>
        <v>0</v>
      </c>
      <c r="E25" s="97">
        <f t="shared" si="2"/>
        <v>0</v>
      </c>
      <c r="F25" s="119"/>
      <c r="G25" s="120"/>
      <c r="H25" s="119"/>
      <c r="I25" s="120"/>
      <c r="J25" s="119"/>
      <c r="K25" s="120"/>
      <c r="L25" s="119"/>
      <c r="M25" s="120"/>
      <c r="N25" s="121"/>
      <c r="O25" s="120"/>
      <c r="P25" s="121"/>
      <c r="Q25" s="122"/>
      <c r="R25" s="123"/>
      <c r="S25" s="101"/>
      <c r="T25" s="7"/>
      <c r="U25" s="7"/>
      <c r="V25" s="7"/>
      <c r="W25" s="7"/>
      <c r="X25" s="86"/>
      <c r="Y25" s="86"/>
      <c r="Z25" s="86"/>
      <c r="AA25" s="86"/>
    </row>
    <row r="26" spans="1:92" ht="16.149999999999999" customHeight="1" x14ac:dyDescent="0.25">
      <c r="A26" s="1198"/>
      <c r="B26" s="124" t="s">
        <v>42</v>
      </c>
      <c r="C26" s="47">
        <f t="shared" si="1"/>
        <v>0</v>
      </c>
      <c r="D26" s="103">
        <f t="shared" si="2"/>
        <v>0</v>
      </c>
      <c r="E26" s="49">
        <f t="shared" si="2"/>
        <v>0</v>
      </c>
      <c r="F26" s="50"/>
      <c r="G26" s="51"/>
      <c r="H26" s="50"/>
      <c r="I26" s="51"/>
      <c r="J26" s="50"/>
      <c r="K26" s="51"/>
      <c r="L26" s="50"/>
      <c r="M26" s="51"/>
      <c r="N26" s="98"/>
      <c r="O26" s="51"/>
      <c r="P26" s="98"/>
      <c r="Q26" s="99"/>
      <c r="R26" s="100"/>
      <c r="S26" s="101"/>
      <c r="T26" s="7"/>
      <c r="U26" s="7"/>
      <c r="V26" s="7"/>
      <c r="W26" s="7"/>
      <c r="X26" s="86"/>
      <c r="Y26" s="86"/>
      <c r="Z26" s="86"/>
      <c r="AA26" s="86"/>
    </row>
    <row r="27" spans="1:92" ht="16.149999999999999" customHeight="1" x14ac:dyDescent="0.25">
      <c r="A27" s="1198"/>
      <c r="B27" s="124" t="s">
        <v>43</v>
      </c>
      <c r="C27" s="47">
        <f t="shared" si="1"/>
        <v>0</v>
      </c>
      <c r="D27" s="103">
        <f t="shared" si="2"/>
        <v>0</v>
      </c>
      <c r="E27" s="49">
        <f t="shared" si="2"/>
        <v>0</v>
      </c>
      <c r="F27" s="50"/>
      <c r="G27" s="51"/>
      <c r="H27" s="50"/>
      <c r="I27" s="51"/>
      <c r="J27" s="50"/>
      <c r="K27" s="51"/>
      <c r="L27" s="50"/>
      <c r="M27" s="51"/>
      <c r="N27" s="98"/>
      <c r="O27" s="51"/>
      <c r="P27" s="98"/>
      <c r="Q27" s="99"/>
      <c r="R27" s="100"/>
      <c r="S27" s="101"/>
      <c r="T27" s="7"/>
      <c r="U27" s="8"/>
      <c r="V27" s="7"/>
      <c r="W27" s="7"/>
      <c r="X27" s="86"/>
      <c r="Y27" s="86"/>
      <c r="Z27" s="86"/>
      <c r="AA27" s="86"/>
    </row>
    <row r="28" spans="1:92" ht="27" customHeight="1" x14ac:dyDescent="0.25">
      <c r="A28" s="1198"/>
      <c r="B28" s="125" t="s">
        <v>44</v>
      </c>
      <c r="C28" s="126">
        <f t="shared" si="1"/>
        <v>0</v>
      </c>
      <c r="D28" s="127">
        <f t="shared" si="2"/>
        <v>0</v>
      </c>
      <c r="E28" s="128">
        <f t="shared" si="2"/>
        <v>0</v>
      </c>
      <c r="F28" s="50"/>
      <c r="G28" s="51"/>
      <c r="H28" s="50"/>
      <c r="I28" s="51"/>
      <c r="J28" s="50"/>
      <c r="K28" s="51"/>
      <c r="L28" s="50"/>
      <c r="M28" s="51"/>
      <c r="N28" s="98"/>
      <c r="O28" s="51"/>
      <c r="P28" s="98"/>
      <c r="Q28" s="99"/>
      <c r="R28" s="100"/>
      <c r="S28" s="101"/>
      <c r="T28" s="7"/>
      <c r="U28" s="8"/>
      <c r="V28" s="7"/>
      <c r="W28" s="7"/>
      <c r="X28" s="86"/>
      <c r="Y28" s="86"/>
      <c r="Z28" s="86"/>
      <c r="AA28" s="86"/>
    </row>
    <row r="29" spans="1:92" ht="27" customHeight="1" x14ac:dyDescent="0.25">
      <c r="A29" s="1198"/>
      <c r="B29" s="125" t="s">
        <v>45</v>
      </c>
      <c r="C29" s="126">
        <f t="shared" si="1"/>
        <v>0</v>
      </c>
      <c r="D29" s="127">
        <f>+F29+H29+J29+L29+N29+P29</f>
        <v>0</v>
      </c>
      <c r="E29" s="128">
        <f>+G29+I29+K29+M29+O29+Q29</f>
        <v>0</v>
      </c>
      <c r="F29" s="50"/>
      <c r="G29" s="51"/>
      <c r="H29" s="50"/>
      <c r="I29" s="51"/>
      <c r="J29" s="50"/>
      <c r="K29" s="51"/>
      <c r="L29" s="50"/>
      <c r="M29" s="51"/>
      <c r="N29" s="98"/>
      <c r="O29" s="51"/>
      <c r="P29" s="98"/>
      <c r="Q29" s="99"/>
      <c r="R29" s="100"/>
      <c r="S29" s="101"/>
      <c r="T29" s="7"/>
      <c r="U29" s="8"/>
      <c r="V29" s="7"/>
      <c r="W29" s="7"/>
      <c r="X29" s="86"/>
      <c r="Y29" s="86"/>
      <c r="Z29" s="86"/>
      <c r="AA29" s="86"/>
    </row>
    <row r="30" spans="1:92" ht="16.149999999999999" customHeight="1" x14ac:dyDescent="0.25">
      <c r="A30" s="1198"/>
      <c r="B30" s="125" t="s">
        <v>46</v>
      </c>
      <c r="C30" s="126">
        <f>SUM(D30:E30)</f>
        <v>0</v>
      </c>
      <c r="D30" s="127">
        <f>+F30+H30+J30+L30+N30+P30</f>
        <v>0</v>
      </c>
      <c r="E30" s="128">
        <f>+G30+I30+K30+M30+O30+Q30</f>
        <v>0</v>
      </c>
      <c r="F30" s="50"/>
      <c r="G30" s="51"/>
      <c r="H30" s="50"/>
      <c r="I30" s="51"/>
      <c r="J30" s="50"/>
      <c r="K30" s="51"/>
      <c r="L30" s="50"/>
      <c r="M30" s="51"/>
      <c r="N30" s="98"/>
      <c r="O30" s="51"/>
      <c r="P30" s="98"/>
      <c r="Q30" s="99"/>
      <c r="R30" s="100"/>
      <c r="S30" s="101"/>
      <c r="T30" s="7"/>
      <c r="U30" s="8"/>
      <c r="V30" s="7"/>
      <c r="W30" s="7"/>
      <c r="X30" s="86"/>
      <c r="Y30" s="86"/>
      <c r="Z30" s="86"/>
      <c r="AA30" s="86"/>
    </row>
    <row r="31" spans="1:92" ht="16.149999999999999" customHeight="1" x14ac:dyDescent="0.25">
      <c r="A31" s="1198"/>
      <c r="B31" s="1106" t="s">
        <v>37</v>
      </c>
      <c r="C31" s="126">
        <f t="shared" ref="C31" si="3">SUM(D31:E31)</f>
        <v>0</v>
      </c>
      <c r="D31" s="103">
        <f>SUM(F31+H31+J31+L31+N31+P31)</f>
        <v>0</v>
      </c>
      <c r="E31" s="49">
        <f t="shared" si="2"/>
        <v>0</v>
      </c>
      <c r="F31" s="50"/>
      <c r="G31" s="51"/>
      <c r="H31" s="50"/>
      <c r="I31" s="51"/>
      <c r="J31" s="50"/>
      <c r="K31" s="51"/>
      <c r="L31" s="50"/>
      <c r="M31" s="51"/>
      <c r="N31" s="98"/>
      <c r="O31" s="51"/>
      <c r="P31" s="98"/>
      <c r="Q31" s="99"/>
      <c r="R31" s="100"/>
      <c r="S31" s="101"/>
      <c r="T31" s="7"/>
      <c r="U31" s="8"/>
      <c r="V31" s="7"/>
      <c r="W31" s="7"/>
      <c r="X31" s="86"/>
      <c r="Y31" s="86"/>
      <c r="Z31" s="86"/>
      <c r="AA31" s="86"/>
    </row>
    <row r="32" spans="1:92" ht="16.149999999999999" customHeight="1" x14ac:dyDescent="0.25">
      <c r="A32" s="1198"/>
      <c r="B32" s="1103" t="s">
        <v>38</v>
      </c>
      <c r="C32" s="47">
        <f t="shared" si="1"/>
        <v>0</v>
      </c>
      <c r="D32" s="103">
        <f t="shared" si="2"/>
        <v>0</v>
      </c>
      <c r="E32" s="49">
        <f t="shared" si="2"/>
        <v>0</v>
      </c>
      <c r="F32" s="104"/>
      <c r="G32" s="105"/>
      <c r="H32" s="104"/>
      <c r="I32" s="105"/>
      <c r="J32" s="104"/>
      <c r="K32" s="105"/>
      <c r="L32" s="104"/>
      <c r="M32" s="105"/>
      <c r="N32" s="106"/>
      <c r="O32" s="105"/>
      <c r="P32" s="106"/>
      <c r="Q32" s="107"/>
      <c r="R32" s="108"/>
      <c r="S32" s="101"/>
      <c r="T32" s="7"/>
      <c r="U32" s="8"/>
      <c r="V32" s="7"/>
      <c r="W32" s="7"/>
      <c r="X32" s="86"/>
      <c r="Y32" s="86"/>
      <c r="Z32" s="86"/>
      <c r="AA32" s="86"/>
    </row>
    <row r="33" spans="1:130" ht="16.149999999999999" customHeight="1" thickBot="1" x14ac:dyDescent="0.3">
      <c r="A33" s="1198"/>
      <c r="B33" s="130" t="s">
        <v>39</v>
      </c>
      <c r="C33" s="131">
        <f t="shared" si="1"/>
        <v>0</v>
      </c>
      <c r="D33" s="132">
        <f t="shared" si="2"/>
        <v>0</v>
      </c>
      <c r="E33" s="133">
        <f t="shared" si="2"/>
        <v>0</v>
      </c>
      <c r="F33" s="134"/>
      <c r="G33" s="135"/>
      <c r="H33" s="134"/>
      <c r="I33" s="135"/>
      <c r="J33" s="134"/>
      <c r="K33" s="135"/>
      <c r="L33" s="134"/>
      <c r="M33" s="135"/>
      <c r="N33" s="136"/>
      <c r="O33" s="135"/>
      <c r="P33" s="136"/>
      <c r="Q33" s="137"/>
      <c r="R33" s="138"/>
      <c r="S33" s="101"/>
      <c r="T33" s="7"/>
      <c r="U33" s="8"/>
      <c r="V33" s="7"/>
      <c r="W33" s="7"/>
      <c r="X33" s="86"/>
      <c r="Y33" s="86"/>
      <c r="Z33" s="86"/>
      <c r="AA33" s="86"/>
    </row>
    <row r="34" spans="1:130" ht="16.149999999999999" customHeight="1" thickTop="1" x14ac:dyDescent="0.25">
      <c r="A34" s="1200" t="s">
        <v>47</v>
      </c>
      <c r="B34" s="139" t="s">
        <v>38</v>
      </c>
      <c r="C34" s="140">
        <f t="shared" si="1"/>
        <v>0</v>
      </c>
      <c r="D34" s="141">
        <f t="shared" si="2"/>
        <v>0</v>
      </c>
      <c r="E34" s="142">
        <f t="shared" si="2"/>
        <v>0</v>
      </c>
      <c r="F34" s="143"/>
      <c r="G34" s="144"/>
      <c r="H34" s="143"/>
      <c r="I34" s="144"/>
      <c r="J34" s="143"/>
      <c r="K34" s="144"/>
      <c r="L34" s="143"/>
      <c r="M34" s="144"/>
      <c r="N34" s="143"/>
      <c r="O34" s="144"/>
      <c r="P34" s="145"/>
      <c r="Q34" s="146"/>
      <c r="R34" s="147"/>
      <c r="S34" s="101"/>
      <c r="T34" s="7"/>
      <c r="U34" s="7"/>
      <c r="V34" s="7"/>
      <c r="W34" s="7"/>
      <c r="X34" s="86"/>
      <c r="Y34" s="86"/>
      <c r="Z34" s="86"/>
      <c r="AA34" s="86"/>
    </row>
    <row r="35" spans="1:130" ht="16.149999999999999" customHeight="1" x14ac:dyDescent="0.25">
      <c r="A35" s="1201"/>
      <c r="B35" s="130" t="s">
        <v>39</v>
      </c>
      <c r="C35" s="131">
        <f t="shared" si="1"/>
        <v>0</v>
      </c>
      <c r="D35" s="132">
        <f t="shared" si="2"/>
        <v>0</v>
      </c>
      <c r="E35" s="133">
        <f t="shared" si="2"/>
        <v>0</v>
      </c>
      <c r="F35" s="134"/>
      <c r="G35" s="135"/>
      <c r="H35" s="134"/>
      <c r="I35" s="135"/>
      <c r="J35" s="134"/>
      <c r="K35" s="135"/>
      <c r="L35" s="134"/>
      <c r="M35" s="135"/>
      <c r="N35" s="134"/>
      <c r="O35" s="135"/>
      <c r="P35" s="136"/>
      <c r="Q35" s="137"/>
      <c r="R35" s="138"/>
      <c r="S35" s="101"/>
      <c r="T35" s="7"/>
      <c r="U35" s="7"/>
      <c r="V35" s="7"/>
      <c r="W35" s="7"/>
      <c r="X35" s="86"/>
      <c r="Y35" s="86"/>
      <c r="Z35" s="86"/>
      <c r="AA35" s="86"/>
    </row>
    <row r="36" spans="1:130" ht="16.149999999999999" customHeight="1" x14ac:dyDescent="0.25">
      <c r="A36" s="1640" t="s">
        <v>48</v>
      </c>
      <c r="B36" s="1072" t="s">
        <v>49</v>
      </c>
      <c r="C36" s="1008">
        <f t="shared" si="1"/>
        <v>0</v>
      </c>
      <c r="D36" s="1009">
        <f t="shared" si="2"/>
        <v>0</v>
      </c>
      <c r="E36" s="97">
        <f t="shared" si="2"/>
        <v>0</v>
      </c>
      <c r="F36" s="119"/>
      <c r="G36" s="120"/>
      <c r="H36" s="119"/>
      <c r="I36" s="120"/>
      <c r="J36" s="119"/>
      <c r="K36" s="120"/>
      <c r="L36" s="119"/>
      <c r="M36" s="120"/>
      <c r="N36" s="119"/>
      <c r="O36" s="120"/>
      <c r="P36" s="121"/>
      <c r="Q36" s="122"/>
      <c r="R36" s="123"/>
      <c r="S36" s="101"/>
      <c r="T36" s="7"/>
      <c r="U36" s="7"/>
      <c r="V36" s="7"/>
      <c r="W36" s="7"/>
      <c r="X36" s="86"/>
      <c r="Y36" s="86"/>
      <c r="Z36" s="86"/>
      <c r="AA36" s="86"/>
    </row>
    <row r="37" spans="1:130" ht="16.149999999999999" customHeight="1" x14ac:dyDescent="0.25">
      <c r="A37" s="1198"/>
      <c r="B37" s="1107" t="s">
        <v>38</v>
      </c>
      <c r="C37" s="110">
        <f t="shared" si="1"/>
        <v>0</v>
      </c>
      <c r="D37" s="111">
        <f t="shared" si="2"/>
        <v>0</v>
      </c>
      <c r="E37" s="112">
        <f t="shared" si="2"/>
        <v>0</v>
      </c>
      <c r="F37" s="104"/>
      <c r="G37" s="105"/>
      <c r="H37" s="104"/>
      <c r="I37" s="105"/>
      <c r="J37" s="104"/>
      <c r="K37" s="105"/>
      <c r="L37" s="104"/>
      <c r="M37" s="105"/>
      <c r="N37" s="104"/>
      <c r="O37" s="105"/>
      <c r="P37" s="106"/>
      <c r="Q37" s="107"/>
      <c r="R37" s="108"/>
      <c r="S37" s="101"/>
      <c r="T37" s="7"/>
      <c r="U37" s="7"/>
      <c r="V37" s="7"/>
      <c r="W37" s="7"/>
      <c r="X37" s="86"/>
      <c r="Y37" s="86"/>
      <c r="Z37" s="86"/>
      <c r="AA37" s="86"/>
    </row>
    <row r="38" spans="1:130" ht="16.149999999999999" customHeight="1" x14ac:dyDescent="0.25">
      <c r="A38" s="1199"/>
      <c r="B38" s="113" t="s">
        <v>39</v>
      </c>
      <c r="C38" s="54">
        <f t="shared" si="1"/>
        <v>0</v>
      </c>
      <c r="D38" s="114">
        <f t="shared" si="2"/>
        <v>0</v>
      </c>
      <c r="E38" s="56">
        <f t="shared" si="2"/>
        <v>0</v>
      </c>
      <c r="F38" s="58"/>
      <c r="G38" s="59"/>
      <c r="H38" s="58"/>
      <c r="I38" s="59"/>
      <c r="J38" s="58"/>
      <c r="K38" s="59"/>
      <c r="L38" s="58"/>
      <c r="M38" s="59"/>
      <c r="N38" s="58"/>
      <c r="O38" s="59"/>
      <c r="P38" s="115"/>
      <c r="Q38" s="116"/>
      <c r="R38" s="117"/>
      <c r="S38" s="101"/>
      <c r="T38" s="7"/>
      <c r="U38" s="7"/>
      <c r="V38" s="7"/>
      <c r="W38" s="7"/>
      <c r="X38" s="7"/>
      <c r="Y38" s="7"/>
      <c r="Z38" s="7"/>
      <c r="AA38" s="7"/>
    </row>
    <row r="39" spans="1:130" ht="31.15" customHeight="1" x14ac:dyDescent="0.25">
      <c r="A39" s="1010" t="s">
        <v>50</v>
      </c>
      <c r="B39" s="1010"/>
      <c r="C39" s="1010"/>
      <c r="D39" s="1010"/>
      <c r="E39" s="1010"/>
      <c r="F39" s="1010"/>
      <c r="G39" s="1010"/>
      <c r="H39" s="1010"/>
      <c r="I39" s="1010"/>
      <c r="J39" s="1010"/>
      <c r="K39" s="1010"/>
      <c r="L39" s="1010"/>
      <c r="M39" s="1010"/>
      <c r="N39" s="1010"/>
      <c r="O39" s="1010"/>
      <c r="P39" s="1010"/>
      <c r="Q39" s="1010"/>
      <c r="R39" s="7"/>
      <c r="S39" s="7"/>
      <c r="T39" s="7"/>
      <c r="U39" s="7"/>
      <c r="V39" s="7"/>
      <c r="W39" s="7"/>
      <c r="X39" s="7"/>
      <c r="Y39" s="7"/>
      <c r="Z39" s="7"/>
      <c r="AA39" s="7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</row>
    <row r="40" spans="1:130" ht="16.149999999999999" customHeight="1" x14ac:dyDescent="0.25">
      <c r="A40" s="1644" t="s">
        <v>51</v>
      </c>
      <c r="B40" s="1645"/>
      <c r="C40" s="1644" t="s">
        <v>27</v>
      </c>
      <c r="D40" s="1646"/>
      <c r="E40" s="1645"/>
      <c r="F40" s="1629" t="s">
        <v>28</v>
      </c>
      <c r="G40" s="1649"/>
      <c r="H40" s="1649"/>
      <c r="I40" s="1649"/>
      <c r="J40" s="1649"/>
      <c r="K40" s="1649"/>
      <c r="L40" s="1649"/>
      <c r="M40" s="1649"/>
      <c r="N40" s="1649"/>
      <c r="O40" s="1649"/>
      <c r="P40" s="1649"/>
      <c r="Q40" s="1632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130" ht="16.149999999999999" customHeight="1" x14ac:dyDescent="0.25">
      <c r="A41" s="1201"/>
      <c r="B41" s="1205"/>
      <c r="C41" s="1190"/>
      <c r="D41" s="1191"/>
      <c r="E41" s="1185"/>
      <c r="F41" s="1621" t="s">
        <v>30</v>
      </c>
      <c r="G41" s="1622"/>
      <c r="H41" s="1621" t="s">
        <v>31</v>
      </c>
      <c r="I41" s="1622"/>
      <c r="J41" s="1621" t="s">
        <v>15</v>
      </c>
      <c r="K41" s="1622"/>
      <c r="L41" s="1621" t="s">
        <v>32</v>
      </c>
      <c r="M41" s="1622"/>
      <c r="N41" s="1621" t="s">
        <v>33</v>
      </c>
      <c r="O41" s="1622"/>
      <c r="P41" s="1621" t="s">
        <v>34</v>
      </c>
      <c r="Q41" s="1622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130" ht="16.149999999999999" customHeight="1" x14ac:dyDescent="0.25">
      <c r="A42" s="1190"/>
      <c r="B42" s="1185"/>
      <c r="C42" s="1001" t="s">
        <v>17</v>
      </c>
      <c r="D42" s="83" t="s">
        <v>18</v>
      </c>
      <c r="E42" s="1101" t="s">
        <v>19</v>
      </c>
      <c r="F42" s="1120" t="s">
        <v>18</v>
      </c>
      <c r="G42" s="1121" t="s">
        <v>19</v>
      </c>
      <c r="H42" s="1120" t="s">
        <v>18</v>
      </c>
      <c r="I42" s="1121" t="s">
        <v>19</v>
      </c>
      <c r="J42" s="1120" t="s">
        <v>18</v>
      </c>
      <c r="K42" s="1121" t="s">
        <v>19</v>
      </c>
      <c r="L42" s="1120" t="s">
        <v>18</v>
      </c>
      <c r="M42" s="1121" t="s">
        <v>19</v>
      </c>
      <c r="N42" s="1120" t="s">
        <v>18</v>
      </c>
      <c r="O42" s="1121" t="s">
        <v>19</v>
      </c>
      <c r="P42" s="1120" t="s">
        <v>18</v>
      </c>
      <c r="Q42" s="1121" t="s">
        <v>19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149999999999999" customHeight="1" x14ac:dyDescent="0.25">
      <c r="A43" s="1213" t="s">
        <v>37</v>
      </c>
      <c r="B43" s="1214"/>
      <c r="C43" s="153">
        <f>SUM(D43+E43)</f>
        <v>0</v>
      </c>
      <c r="D43" s="154">
        <f t="shared" ref="D43:E45" si="4">SUM(F43+H43+J43+L43+N43+P43)</f>
        <v>0</v>
      </c>
      <c r="E43" s="155">
        <f t="shared" si="4"/>
        <v>0</v>
      </c>
      <c r="F43" s="119"/>
      <c r="G43" s="123"/>
      <c r="H43" s="119"/>
      <c r="I43" s="123"/>
      <c r="J43" s="119"/>
      <c r="K43" s="120"/>
      <c r="L43" s="119"/>
      <c r="M43" s="120"/>
      <c r="N43" s="121"/>
      <c r="O43" s="120"/>
      <c r="P43" s="121"/>
      <c r="Q43" s="120"/>
      <c r="R43" s="156" t="str">
        <f t="shared" ref="R43:R46" si="5">CA43</f>
        <v/>
      </c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CA43" s="10" t="str">
        <f>IF(C43&lt;&gt;[11]A05!C64,"* Niños derivados deben ser iguales al ingreso de niños(as) Normal con Rezago a salas de estimulación REM A05 sección F. ","")</f>
        <v/>
      </c>
    </row>
    <row r="44" spans="1:130" ht="16.149999999999999" customHeight="1" x14ac:dyDescent="0.25">
      <c r="A44" s="1215" t="s">
        <v>38</v>
      </c>
      <c r="B44" s="1216"/>
      <c r="C44" s="157">
        <f>SUM(D44+E44)</f>
        <v>0</v>
      </c>
      <c r="D44" s="158">
        <f t="shared" si="4"/>
        <v>0</v>
      </c>
      <c r="E44" s="159">
        <f t="shared" si="4"/>
        <v>0</v>
      </c>
      <c r="F44" s="104"/>
      <c r="G44" s="100"/>
      <c r="H44" s="50"/>
      <c r="I44" s="100"/>
      <c r="J44" s="50"/>
      <c r="K44" s="51"/>
      <c r="L44" s="50"/>
      <c r="M44" s="51"/>
      <c r="N44" s="98"/>
      <c r="O44" s="51"/>
      <c r="P44" s="98"/>
      <c r="Q44" s="51"/>
      <c r="R44" s="156" t="str">
        <f t="shared" si="5"/>
        <v/>
      </c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CA44" s="10" t="str">
        <f>IF(C44&lt;&gt;[11]A05!C65,"* Niños derivados deben ser iguales al ingreso de niños(as) con Riesgo a salas de estimulación REM A05 sección F. ","")</f>
        <v/>
      </c>
    </row>
    <row r="45" spans="1:130" ht="16.149999999999999" customHeight="1" x14ac:dyDescent="0.25">
      <c r="A45" s="1217" t="s">
        <v>39</v>
      </c>
      <c r="B45" s="1218"/>
      <c r="C45" s="160">
        <f>SUM(D45+E45)</f>
        <v>0</v>
      </c>
      <c r="D45" s="161">
        <f t="shared" si="4"/>
        <v>0</v>
      </c>
      <c r="E45" s="162">
        <f t="shared" si="4"/>
        <v>0</v>
      </c>
      <c r="F45" s="134"/>
      <c r="G45" s="138"/>
      <c r="H45" s="58"/>
      <c r="I45" s="117"/>
      <c r="J45" s="58"/>
      <c r="K45" s="59"/>
      <c r="L45" s="58"/>
      <c r="M45" s="59"/>
      <c r="N45" s="115"/>
      <c r="O45" s="59"/>
      <c r="P45" s="115"/>
      <c r="Q45" s="59"/>
      <c r="R45" s="156" t="str">
        <f t="shared" si="5"/>
        <v/>
      </c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CA45" s="10" t="str">
        <f>IF(C45&lt;&gt;[11]A05!C66,"* Niños derivados deben ser iguales al ingreso de niños(as) con Retraso a salas de estimulación REM A05 sección F. ","")</f>
        <v/>
      </c>
    </row>
    <row r="46" spans="1:130" ht="16.149999999999999" customHeight="1" x14ac:dyDescent="0.25">
      <c r="A46" s="1635" t="s">
        <v>52</v>
      </c>
      <c r="B46" s="1636"/>
      <c r="C46" s="163">
        <f>SUM(D46:E46)</f>
        <v>0</v>
      </c>
      <c r="D46" s="164">
        <f>SUM(F46+H46+J46+L46+N46+P46)</f>
        <v>0</v>
      </c>
      <c r="E46" s="981">
        <f>SUM(G46+I46+K46+M46+O46+Q46)</f>
        <v>0</v>
      </c>
      <c r="F46" s="41"/>
      <c r="G46" s="976"/>
      <c r="H46" s="41"/>
      <c r="I46" s="976"/>
      <c r="J46" s="41"/>
      <c r="K46" s="42"/>
      <c r="L46" s="41"/>
      <c r="M46" s="42"/>
      <c r="N46" s="975"/>
      <c r="O46" s="42"/>
      <c r="P46" s="975"/>
      <c r="Q46" s="42"/>
      <c r="R46" s="156" t="str">
        <f t="shared" si="5"/>
        <v/>
      </c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CA46" s="10" t="str">
        <f>IF(C46&lt;&gt;[11]A05!C68,"* Niños derivados deben ser iguales al ingreso de niños(as) con Otras Vulnerabilidad a salas de estimulación REM A05 sección F. ","")</f>
        <v/>
      </c>
    </row>
    <row r="47" spans="1:130" ht="31.15" customHeight="1" x14ac:dyDescent="0.25">
      <c r="A47" s="18" t="s">
        <v>53</v>
      </c>
      <c r="B47" s="19"/>
      <c r="C47" s="19"/>
      <c r="D47" s="19"/>
      <c r="E47" s="19"/>
      <c r="F47" s="19"/>
      <c r="G47" s="19"/>
      <c r="H47" s="19"/>
      <c r="I47" s="19"/>
      <c r="J47" s="166"/>
      <c r="K47" s="166"/>
      <c r="L47" s="166"/>
      <c r="M47" s="166"/>
      <c r="N47" s="166"/>
      <c r="O47" s="166"/>
      <c r="P47" s="166"/>
      <c r="Q47" s="166"/>
      <c r="R47" s="86"/>
      <c r="S47" s="86"/>
      <c r="T47" s="86"/>
      <c r="U47" s="86"/>
      <c r="V47" s="86"/>
      <c r="W47" s="86"/>
      <c r="X47" s="86"/>
      <c r="Y47" s="86"/>
      <c r="Z47" s="86"/>
      <c r="AA47" s="86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</row>
    <row r="48" spans="1:130" ht="16.149999999999999" customHeight="1" x14ac:dyDescent="0.25">
      <c r="A48" s="1647" t="s">
        <v>21</v>
      </c>
      <c r="B48" s="1648"/>
      <c r="C48" s="1644" t="s">
        <v>5</v>
      </c>
      <c r="D48" s="1646"/>
      <c r="E48" s="1645"/>
      <c r="F48" s="1183" t="s">
        <v>28</v>
      </c>
      <c r="G48" s="1183"/>
      <c r="H48" s="1183"/>
      <c r="I48" s="1183"/>
      <c r="J48" s="166"/>
      <c r="K48" s="166"/>
      <c r="L48" s="166"/>
      <c r="M48" s="166"/>
      <c r="N48" s="166"/>
      <c r="O48" s="166"/>
      <c r="P48" s="166"/>
      <c r="Q48" s="166"/>
      <c r="R48" s="86"/>
      <c r="S48" s="86"/>
      <c r="T48" s="86"/>
      <c r="U48" s="86"/>
      <c r="V48" s="86"/>
      <c r="W48" s="86"/>
      <c r="X48" s="86"/>
      <c r="Y48" s="86"/>
      <c r="Z48" s="86"/>
      <c r="AA48" s="86"/>
    </row>
    <row r="49" spans="1:130" ht="16.149999999999999" customHeight="1" x14ac:dyDescent="0.25">
      <c r="A49" s="1223"/>
      <c r="B49" s="1224"/>
      <c r="C49" s="1190"/>
      <c r="D49" s="1191"/>
      <c r="E49" s="1185"/>
      <c r="F49" s="1621" t="s">
        <v>8</v>
      </c>
      <c r="G49" s="1622"/>
      <c r="H49" s="1621" t="s">
        <v>9</v>
      </c>
      <c r="I49" s="1622"/>
      <c r="J49" s="166"/>
      <c r="K49" s="166"/>
      <c r="L49" s="166"/>
      <c r="M49" s="166"/>
      <c r="N49" s="166"/>
      <c r="O49" s="166"/>
      <c r="P49" s="166"/>
      <c r="Q49" s="166"/>
      <c r="R49" s="86"/>
      <c r="S49" s="86"/>
      <c r="T49" s="86"/>
      <c r="U49" s="86"/>
      <c r="V49" s="86"/>
      <c r="W49" s="86"/>
      <c r="X49" s="86"/>
      <c r="Y49" s="86"/>
      <c r="Z49" s="86"/>
      <c r="AA49" s="86"/>
    </row>
    <row r="50" spans="1:130" ht="16.149999999999999" customHeight="1" x14ac:dyDescent="0.25">
      <c r="A50" s="1225"/>
      <c r="B50" s="1226"/>
      <c r="C50" s="1001" t="s">
        <v>17</v>
      </c>
      <c r="D50" s="83" t="s">
        <v>18</v>
      </c>
      <c r="E50" s="1101" t="s">
        <v>19</v>
      </c>
      <c r="F50" s="30" t="s">
        <v>18</v>
      </c>
      <c r="G50" s="1116" t="s">
        <v>19</v>
      </c>
      <c r="H50" s="30" t="s">
        <v>18</v>
      </c>
      <c r="I50" s="1116" t="s">
        <v>19</v>
      </c>
      <c r="J50" s="166"/>
      <c r="K50" s="166"/>
      <c r="L50" s="166"/>
      <c r="M50" s="166"/>
      <c r="N50" s="166"/>
      <c r="O50" s="166"/>
      <c r="P50" s="166"/>
      <c r="Q50" s="16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1:130" ht="16.149999999999999" customHeight="1" x14ac:dyDescent="0.25">
      <c r="A51" s="1633" t="s">
        <v>54</v>
      </c>
      <c r="B51" s="1634"/>
      <c r="C51" s="167">
        <f>SUM(D51+E51)</f>
        <v>0</v>
      </c>
      <c r="D51" s="168">
        <f t="shared" ref="D51:E54" si="6">SUM(F51+H51)</f>
        <v>0</v>
      </c>
      <c r="E51" s="974">
        <f t="shared" si="6"/>
        <v>0</v>
      </c>
      <c r="F51" s="169">
        <f>SUM(F52:F54)</f>
        <v>0</v>
      </c>
      <c r="G51" s="981">
        <f>SUM(G52:G54)</f>
        <v>0</v>
      </c>
      <c r="H51" s="982">
        <f>SUM(H52:H54)</f>
        <v>0</v>
      </c>
      <c r="I51" s="171">
        <f>SUM(I52:I54)</f>
        <v>0</v>
      </c>
      <c r="J51" s="172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86"/>
      <c r="AA51" s="86"/>
    </row>
    <row r="52" spans="1:130" ht="16.149999999999999" customHeight="1" x14ac:dyDescent="0.25">
      <c r="A52" s="1209" t="s">
        <v>22</v>
      </c>
      <c r="B52" s="1210"/>
      <c r="C52" s="173">
        <f>SUM(D52+E52)</f>
        <v>0</v>
      </c>
      <c r="D52" s="174">
        <f t="shared" si="6"/>
        <v>0</v>
      </c>
      <c r="E52" s="49">
        <f t="shared" si="6"/>
        <v>0</v>
      </c>
      <c r="F52" s="50"/>
      <c r="G52" s="100"/>
      <c r="H52" s="98"/>
      <c r="I52" s="51"/>
      <c r="J52" s="172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86"/>
      <c r="AA52" s="86"/>
    </row>
    <row r="53" spans="1:130" ht="16.149999999999999" customHeight="1" x14ac:dyDescent="0.25">
      <c r="A53" s="1211" t="s">
        <v>55</v>
      </c>
      <c r="B53" s="1212"/>
      <c r="C53" s="110">
        <f>SUM(D53+E53)</f>
        <v>0</v>
      </c>
      <c r="D53" s="111">
        <f t="shared" si="6"/>
        <v>0</v>
      </c>
      <c r="E53" s="112">
        <f t="shared" si="6"/>
        <v>0</v>
      </c>
      <c r="F53" s="104"/>
      <c r="G53" s="108"/>
      <c r="H53" s="106"/>
      <c r="I53" s="105"/>
      <c r="J53" s="172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86"/>
      <c r="AA53" s="86"/>
    </row>
    <row r="54" spans="1:130" ht="16.149999999999999" customHeight="1" x14ac:dyDescent="0.25">
      <c r="A54" s="1227" t="s">
        <v>56</v>
      </c>
      <c r="B54" s="1228"/>
      <c r="C54" s="54">
        <f>SUM(D54+E54)</f>
        <v>0</v>
      </c>
      <c r="D54" s="114">
        <f t="shared" si="6"/>
        <v>0</v>
      </c>
      <c r="E54" s="56">
        <f t="shared" si="6"/>
        <v>0</v>
      </c>
      <c r="F54" s="58"/>
      <c r="G54" s="117"/>
      <c r="H54" s="115"/>
      <c r="I54" s="59"/>
      <c r="J54" s="172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86"/>
      <c r="AA54" s="86"/>
    </row>
    <row r="55" spans="1:130" ht="31.15" customHeight="1" x14ac:dyDescent="0.25">
      <c r="A55" s="18" t="s">
        <v>57</v>
      </c>
      <c r="B55" s="19"/>
      <c r="C55" s="19"/>
      <c r="D55" s="19"/>
      <c r="E55" s="19"/>
      <c r="F55" s="19"/>
      <c r="G55" s="19"/>
      <c r="H55" s="19"/>
      <c r="I55" s="19"/>
      <c r="J55" s="20"/>
      <c r="K55" s="20"/>
      <c r="L55" s="175"/>
      <c r="M55" s="166"/>
      <c r="N55" s="166"/>
      <c r="O55" s="16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</row>
    <row r="56" spans="1:130" ht="16.149999999999999" customHeight="1" x14ac:dyDescent="0.25">
      <c r="A56" s="1644" t="s">
        <v>58</v>
      </c>
      <c r="B56" s="1646"/>
      <c r="C56" s="1644" t="s">
        <v>59</v>
      </c>
      <c r="D56" s="1646"/>
      <c r="E56" s="1645"/>
      <c r="F56" s="1641" t="s">
        <v>60</v>
      </c>
      <c r="G56" s="1641"/>
      <c r="H56" s="1641"/>
      <c r="I56" s="1641"/>
      <c r="J56" s="1641"/>
      <c r="K56" s="1641"/>
      <c r="L56" s="1641"/>
      <c r="M56" s="1641"/>
      <c r="N56" s="1641"/>
      <c r="O56" s="1622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</row>
    <row r="57" spans="1:130" ht="16.149999999999999" customHeight="1" x14ac:dyDescent="0.25">
      <c r="A57" s="1201"/>
      <c r="B57" s="1229"/>
      <c r="C57" s="1190"/>
      <c r="D57" s="1191"/>
      <c r="E57" s="1185"/>
      <c r="F57" s="1641" t="s">
        <v>61</v>
      </c>
      <c r="G57" s="1622"/>
      <c r="H57" s="1641" t="s">
        <v>62</v>
      </c>
      <c r="I57" s="1622"/>
      <c r="J57" s="1641" t="s">
        <v>63</v>
      </c>
      <c r="K57" s="1641"/>
      <c r="L57" s="1621" t="s">
        <v>64</v>
      </c>
      <c r="M57" s="1622"/>
      <c r="N57" s="1621" t="s">
        <v>65</v>
      </c>
      <c r="O57" s="1622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</row>
    <row r="58" spans="1:130" ht="16.149999999999999" customHeight="1" x14ac:dyDescent="0.25">
      <c r="A58" s="1190"/>
      <c r="B58" s="1191"/>
      <c r="C58" s="30" t="s">
        <v>17</v>
      </c>
      <c r="D58" s="83" t="s">
        <v>18</v>
      </c>
      <c r="E58" s="1116" t="s">
        <v>19</v>
      </c>
      <c r="F58" s="30" t="s">
        <v>18</v>
      </c>
      <c r="G58" s="1116" t="s">
        <v>19</v>
      </c>
      <c r="H58" s="30" t="s">
        <v>18</v>
      </c>
      <c r="I58" s="1116" t="s">
        <v>19</v>
      </c>
      <c r="J58" s="30" t="s">
        <v>18</v>
      </c>
      <c r="K58" s="1119" t="s">
        <v>19</v>
      </c>
      <c r="L58" s="30" t="s">
        <v>18</v>
      </c>
      <c r="M58" s="1116" t="s">
        <v>19</v>
      </c>
      <c r="N58" s="30" t="s">
        <v>18</v>
      </c>
      <c r="O58" s="1116" t="s">
        <v>19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984"/>
      <c r="AB58" s="985"/>
    </row>
    <row r="59" spans="1:130" ht="16.149999999999999" customHeight="1" x14ac:dyDescent="0.25">
      <c r="A59" s="1635" t="s">
        <v>66</v>
      </c>
      <c r="B59" s="1636"/>
      <c r="C59" s="167">
        <f>SUM(D59+E59)</f>
        <v>0</v>
      </c>
      <c r="D59" s="168">
        <f>SUM(F59+H59+J59+L59+N59)</f>
        <v>0</v>
      </c>
      <c r="E59" s="974">
        <f>SUM(G59+I59+K59+M59+O59)</f>
        <v>0</v>
      </c>
      <c r="F59" s="954"/>
      <c r="G59" s="42"/>
      <c r="H59" s="954"/>
      <c r="I59" s="42"/>
      <c r="J59" s="954"/>
      <c r="K59" s="179"/>
      <c r="L59" s="41"/>
      <c r="M59" s="42"/>
      <c r="N59" s="41"/>
      <c r="O59" s="42"/>
      <c r="P59" s="44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985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149999999999999" customHeight="1" x14ac:dyDescent="0.25">
      <c r="A60" s="1234" t="s">
        <v>67</v>
      </c>
      <c r="B60" s="1234"/>
      <c r="C60" s="47">
        <f>SUM(D60+E60)</f>
        <v>0</v>
      </c>
      <c r="D60" s="180">
        <f t="shared" ref="D60:E62" si="7">SUM(F60+H60+J60)</f>
        <v>0</v>
      </c>
      <c r="E60" s="181">
        <f t="shared" si="7"/>
        <v>0</v>
      </c>
      <c r="F60" s="50"/>
      <c r="G60" s="51"/>
      <c r="H60" s="52"/>
      <c r="I60" s="51"/>
      <c r="J60" s="52"/>
      <c r="K60" s="182"/>
      <c r="L60" s="183"/>
      <c r="M60" s="184"/>
      <c r="N60" s="183"/>
      <c r="O60" s="184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984"/>
      <c r="AB60" s="985"/>
    </row>
    <row r="61" spans="1:130" ht="16.149999999999999" customHeight="1" x14ac:dyDescent="0.25">
      <c r="A61" s="1235" t="s">
        <v>68</v>
      </c>
      <c r="B61" s="1212"/>
      <c r="C61" s="185">
        <f>SUM(D61+E61)</f>
        <v>0</v>
      </c>
      <c r="D61" s="132">
        <f t="shared" si="7"/>
        <v>0</v>
      </c>
      <c r="E61" s="186">
        <f t="shared" si="7"/>
        <v>0</v>
      </c>
      <c r="F61" s="106"/>
      <c r="G61" s="105"/>
      <c r="H61" s="187"/>
      <c r="I61" s="105"/>
      <c r="J61" s="187"/>
      <c r="K61" s="188"/>
      <c r="L61" s="189"/>
      <c r="M61" s="190"/>
      <c r="N61" s="191"/>
      <c r="O61" s="192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984"/>
      <c r="AB61" s="985"/>
    </row>
    <row r="62" spans="1:130" ht="16.149999999999999" customHeight="1" x14ac:dyDescent="0.25">
      <c r="A62" s="1236" t="s">
        <v>69</v>
      </c>
      <c r="B62" s="1236"/>
      <c r="C62" s="47">
        <f>SUM(D62+E62)</f>
        <v>0</v>
      </c>
      <c r="D62" s="111">
        <f t="shared" si="7"/>
        <v>0</v>
      </c>
      <c r="E62" s="181">
        <f t="shared" si="7"/>
        <v>0</v>
      </c>
      <c r="F62" s="193"/>
      <c r="G62" s="194"/>
      <c r="H62" s="195"/>
      <c r="I62" s="194"/>
      <c r="J62" s="195"/>
      <c r="K62" s="196"/>
      <c r="L62" s="189"/>
      <c r="M62" s="190"/>
      <c r="N62" s="191"/>
      <c r="O62" s="192"/>
      <c r="P62" s="81"/>
      <c r="Q62" s="197"/>
      <c r="R62" s="197"/>
      <c r="S62" s="197"/>
      <c r="T62" s="197"/>
      <c r="U62" s="7"/>
      <c r="V62" s="7"/>
      <c r="W62" s="7"/>
      <c r="X62" s="7"/>
      <c r="Y62" s="7"/>
      <c r="Z62" s="7"/>
      <c r="AA62" s="986"/>
      <c r="AB62" s="985"/>
    </row>
    <row r="63" spans="1:130" ht="16.149999999999999" customHeight="1" x14ac:dyDescent="0.25">
      <c r="A63" s="1237" t="s">
        <v>70</v>
      </c>
      <c r="B63" s="1237"/>
      <c r="C63" s="199">
        <f>SUM(D63+E63)</f>
        <v>0</v>
      </c>
      <c r="D63" s="200">
        <f>SUM(J63+L63+N63)</f>
        <v>0</v>
      </c>
      <c r="E63" s="201">
        <f>SUM(K63+M63+O63)</f>
        <v>0</v>
      </c>
      <c r="F63" s="202"/>
      <c r="G63" s="203"/>
      <c r="H63" s="202"/>
      <c r="I63" s="203"/>
      <c r="J63" s="204"/>
      <c r="K63" s="205"/>
      <c r="L63" s="206"/>
      <c r="M63" s="207"/>
      <c r="N63" s="208"/>
      <c r="O63" s="209"/>
      <c r="P63" s="81"/>
      <c r="Q63" s="197"/>
      <c r="R63" s="197"/>
      <c r="S63" s="197"/>
      <c r="T63" s="197"/>
      <c r="U63" s="7"/>
      <c r="V63" s="7"/>
      <c r="W63" s="7"/>
      <c r="X63" s="7"/>
      <c r="Y63" s="7"/>
      <c r="Z63" s="7"/>
      <c r="AA63" s="210"/>
    </row>
    <row r="64" spans="1:130" s="8" customFormat="1" ht="31.15" customHeight="1" x14ac:dyDescent="0.25">
      <c r="A64" s="211" t="s">
        <v>71</v>
      </c>
      <c r="B64" s="86"/>
      <c r="C64" s="86"/>
      <c r="D64" s="86"/>
      <c r="E64" s="212"/>
      <c r="F64" s="86"/>
      <c r="G64" s="212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987"/>
      <c r="V64" s="987"/>
      <c r="W64" s="987"/>
      <c r="X64" s="987"/>
      <c r="Y64" s="987"/>
      <c r="Z64" s="986"/>
      <c r="AA64" s="986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</row>
    <row r="65" spans="1:130" s="8" customFormat="1" ht="31.15" customHeight="1" x14ac:dyDescent="0.25">
      <c r="A65" s="211" t="s">
        <v>72</v>
      </c>
      <c r="B65" s="211"/>
      <c r="C65" s="211"/>
      <c r="D65" s="211"/>
      <c r="E65" s="211"/>
      <c r="F65" s="211"/>
      <c r="G65" s="211"/>
      <c r="H65" s="211"/>
      <c r="I65" s="211"/>
      <c r="J65" s="214"/>
      <c r="K65" s="81"/>
      <c r="L65" s="81"/>
      <c r="M65" s="81"/>
      <c r="N65" s="197"/>
      <c r="O65" s="197"/>
      <c r="P65" s="197"/>
      <c r="Q65" s="197"/>
      <c r="R65" s="197"/>
      <c r="S65" s="197"/>
      <c r="T65" s="197"/>
      <c r="U65" s="986"/>
      <c r="V65" s="986"/>
      <c r="W65" s="986"/>
      <c r="X65" s="986"/>
      <c r="Y65" s="986"/>
      <c r="Z65" s="986"/>
      <c r="AA65" s="986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</row>
    <row r="66" spans="1:130" ht="16.149999999999999" customHeight="1" x14ac:dyDescent="0.25">
      <c r="A66" s="1640" t="s">
        <v>73</v>
      </c>
      <c r="B66" s="1640"/>
      <c r="C66" s="1640" t="s">
        <v>59</v>
      </c>
      <c r="D66" s="215"/>
      <c r="E66" s="166"/>
      <c r="F66" s="166"/>
      <c r="G66" s="166"/>
      <c r="H66" s="166"/>
      <c r="I66" s="166"/>
      <c r="J66" s="166"/>
      <c r="K66" s="216"/>
      <c r="L66" s="216"/>
      <c r="M66" s="216"/>
      <c r="N66" s="17"/>
      <c r="O66" s="17"/>
      <c r="P66" s="7"/>
      <c r="Q66" s="7"/>
      <c r="R66" s="986"/>
      <c r="S66" s="986"/>
      <c r="T66" s="986"/>
      <c r="U66" s="986"/>
      <c r="V66" s="986"/>
      <c r="W66" s="986"/>
      <c r="X66" s="986"/>
      <c r="Y66" s="986"/>
      <c r="Z66" s="986"/>
      <c r="AA66" s="986"/>
    </row>
    <row r="67" spans="1:130" ht="16.149999999999999" customHeight="1" x14ac:dyDescent="0.25">
      <c r="A67" s="1199"/>
      <c r="B67" s="1199"/>
      <c r="C67" s="1199"/>
      <c r="D67" s="166"/>
      <c r="E67" s="166"/>
      <c r="F67" s="166"/>
      <c r="G67" s="166"/>
      <c r="H67" s="166"/>
      <c r="I67" s="166"/>
      <c r="J67" s="166"/>
      <c r="K67" s="216"/>
      <c r="L67" s="216"/>
      <c r="M67" s="216"/>
      <c r="N67" s="17"/>
      <c r="O67" s="17"/>
      <c r="P67" s="17"/>
      <c r="Q67" s="17"/>
      <c r="R67" s="988"/>
      <c r="S67" s="988"/>
      <c r="T67" s="988"/>
      <c r="U67" s="988"/>
      <c r="V67" s="988"/>
      <c r="W67" s="988"/>
      <c r="X67" s="988"/>
      <c r="Y67" s="988"/>
      <c r="Z67" s="986"/>
      <c r="AA67" s="986"/>
    </row>
    <row r="68" spans="1:130" ht="16.149999999999999" customHeight="1" x14ac:dyDescent="0.25">
      <c r="A68" s="1230" t="s">
        <v>59</v>
      </c>
      <c r="B68" s="1230"/>
      <c r="C68" s="218">
        <f>SUM(C69:C72)</f>
        <v>0</v>
      </c>
      <c r="D68" s="219"/>
      <c r="E68" s="166"/>
      <c r="F68" s="166"/>
      <c r="G68" s="166"/>
      <c r="H68" s="166"/>
      <c r="I68" s="166"/>
      <c r="J68" s="166"/>
      <c r="K68" s="216"/>
      <c r="L68" s="216"/>
      <c r="M68" s="216"/>
      <c r="N68" s="17"/>
      <c r="O68" s="17"/>
      <c r="P68" s="17"/>
      <c r="Q68" s="17"/>
      <c r="R68" s="988"/>
      <c r="S68" s="988"/>
      <c r="T68" s="989"/>
      <c r="U68" s="989"/>
      <c r="V68" s="989"/>
      <c r="W68" s="989"/>
      <c r="X68" s="989"/>
      <c r="Y68" s="989"/>
      <c r="Z68" s="986"/>
      <c r="AA68" s="986"/>
    </row>
    <row r="69" spans="1:130" ht="16.149999999999999" customHeight="1" x14ac:dyDescent="0.25">
      <c r="A69" s="1231" t="s">
        <v>74</v>
      </c>
      <c r="B69" s="1231"/>
      <c r="C69" s="221"/>
      <c r="D69" s="219"/>
      <c r="E69" s="166"/>
      <c r="F69" s="166"/>
      <c r="G69" s="166"/>
      <c r="H69" s="166"/>
      <c r="I69" s="166"/>
      <c r="J69" s="166"/>
      <c r="K69" s="216"/>
      <c r="L69" s="216"/>
      <c r="M69" s="216"/>
      <c r="N69" s="17"/>
      <c r="O69" s="17"/>
      <c r="P69" s="17"/>
      <c r="Q69" s="17"/>
      <c r="R69" s="988"/>
      <c r="S69" s="988"/>
      <c r="T69" s="989"/>
      <c r="U69" s="989"/>
      <c r="V69" s="989"/>
      <c r="W69" s="989"/>
      <c r="X69" s="989"/>
      <c r="Y69" s="989"/>
      <c r="Z69" s="986"/>
      <c r="AA69" s="986"/>
    </row>
    <row r="70" spans="1:130" ht="16.149999999999999" customHeight="1" x14ac:dyDescent="0.25">
      <c r="A70" s="1232" t="s">
        <v>75</v>
      </c>
      <c r="B70" s="1232"/>
      <c r="C70" s="222"/>
      <c r="D70" s="219"/>
      <c r="E70" s="166"/>
      <c r="F70" s="166"/>
      <c r="G70" s="166"/>
      <c r="H70" s="166"/>
      <c r="I70" s="166"/>
      <c r="J70" s="166"/>
      <c r="K70" s="216"/>
      <c r="L70" s="216"/>
      <c r="M70" s="216"/>
      <c r="N70" s="17"/>
      <c r="O70" s="17"/>
      <c r="P70" s="17"/>
      <c r="Q70" s="17"/>
      <c r="R70" s="988"/>
      <c r="S70" s="988"/>
      <c r="T70" s="989"/>
      <c r="U70" s="989"/>
      <c r="V70" s="989"/>
      <c r="W70" s="989"/>
      <c r="X70" s="989"/>
      <c r="Y70" s="989"/>
      <c r="Z70" s="986"/>
      <c r="AA70" s="986"/>
    </row>
    <row r="71" spans="1:130" ht="16.149999999999999" customHeight="1" x14ac:dyDescent="0.25">
      <c r="A71" s="1232" t="s">
        <v>22</v>
      </c>
      <c r="B71" s="1232"/>
      <c r="C71" s="222"/>
      <c r="D71" s="219"/>
      <c r="E71" s="166"/>
      <c r="F71" s="166"/>
      <c r="G71" s="166"/>
      <c r="H71" s="166"/>
      <c r="I71" s="166"/>
      <c r="J71" s="166"/>
      <c r="K71" s="216"/>
      <c r="L71" s="216"/>
      <c r="M71" s="216"/>
      <c r="N71" s="17"/>
      <c r="O71" s="17"/>
      <c r="P71" s="17"/>
      <c r="Q71" s="17"/>
      <c r="R71" s="988"/>
      <c r="S71" s="988"/>
      <c r="T71" s="989"/>
      <c r="U71" s="989"/>
      <c r="V71" s="989"/>
      <c r="W71" s="989"/>
      <c r="X71" s="989"/>
      <c r="Y71" s="989"/>
      <c r="Z71" s="986"/>
      <c r="AA71" s="986"/>
    </row>
    <row r="72" spans="1:130" ht="16.149999999999999" customHeight="1" x14ac:dyDescent="0.25">
      <c r="A72" s="1233" t="s">
        <v>76</v>
      </c>
      <c r="B72" s="1233"/>
      <c r="C72" s="223"/>
      <c r="D72" s="219"/>
      <c r="E72" s="166"/>
      <c r="F72" s="166"/>
      <c r="G72" s="166"/>
      <c r="H72" s="166"/>
      <c r="I72" s="166"/>
      <c r="J72" s="166"/>
      <c r="K72" s="216"/>
      <c r="L72" s="216"/>
      <c r="M72" s="216"/>
      <c r="N72" s="17"/>
      <c r="O72" s="17"/>
      <c r="P72" s="17"/>
      <c r="Q72" s="17"/>
      <c r="R72" s="988"/>
      <c r="S72" s="988"/>
      <c r="T72" s="989"/>
      <c r="U72" s="989"/>
      <c r="V72" s="989"/>
      <c r="W72" s="989"/>
      <c r="X72" s="989"/>
      <c r="Y72" s="989"/>
      <c r="Z72" s="986"/>
      <c r="AA72" s="986"/>
    </row>
    <row r="73" spans="1:130" ht="31.15" customHeight="1" x14ac:dyDescent="0.25">
      <c r="A73" s="20" t="s">
        <v>77</v>
      </c>
      <c r="B73" s="20"/>
      <c r="C73" s="20"/>
      <c r="D73" s="20"/>
      <c r="E73" s="20"/>
      <c r="F73" s="211"/>
      <c r="G73" s="211"/>
      <c r="H73" s="211"/>
      <c r="I73" s="211"/>
      <c r="J73" s="86"/>
      <c r="K73" s="224"/>
      <c r="L73" s="224"/>
      <c r="M73" s="224"/>
      <c r="N73" s="7"/>
      <c r="O73" s="7"/>
      <c r="P73" s="7"/>
      <c r="Q73" s="7"/>
      <c r="R73" s="986"/>
      <c r="S73" s="986"/>
      <c r="T73" s="986"/>
      <c r="U73" s="989"/>
      <c r="V73" s="989"/>
      <c r="W73" s="989"/>
      <c r="X73" s="989"/>
      <c r="Y73" s="989"/>
      <c r="Z73" s="986"/>
      <c r="AA73" s="986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</row>
    <row r="74" spans="1:130" ht="36" customHeight="1" x14ac:dyDescent="0.25">
      <c r="A74" s="1621" t="s">
        <v>78</v>
      </c>
      <c r="B74" s="1622"/>
      <c r="C74" s="1100" t="s">
        <v>79</v>
      </c>
      <c r="D74" s="1100" t="s">
        <v>38</v>
      </c>
      <c r="E74" s="1100" t="s">
        <v>80</v>
      </c>
      <c r="F74" s="86"/>
      <c r="G74" s="86"/>
      <c r="H74" s="86"/>
      <c r="I74" s="86"/>
      <c r="J74" s="86"/>
      <c r="K74" s="224"/>
      <c r="L74" s="224"/>
      <c r="M74" s="224"/>
      <c r="N74" s="7"/>
      <c r="O74" s="7"/>
      <c r="P74" s="7"/>
      <c r="Q74" s="7"/>
      <c r="R74" s="986"/>
      <c r="S74" s="986"/>
      <c r="T74" s="986"/>
      <c r="U74" s="989"/>
      <c r="V74" s="989"/>
      <c r="W74" s="989"/>
      <c r="X74" s="989"/>
      <c r="Y74" s="989"/>
      <c r="Z74" s="986"/>
      <c r="AA74" s="986"/>
    </row>
    <row r="75" spans="1:130" ht="15" customHeight="1" x14ac:dyDescent="0.25">
      <c r="A75" s="1642" t="s">
        <v>81</v>
      </c>
      <c r="B75" s="1643"/>
      <c r="C75" s="226"/>
      <c r="D75" s="226"/>
      <c r="E75" s="226"/>
      <c r="F75" s="44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986"/>
      <c r="S75" s="986"/>
      <c r="T75" s="986"/>
      <c r="U75" s="988"/>
      <c r="V75" s="988"/>
      <c r="W75" s="988"/>
      <c r="X75" s="988"/>
      <c r="Y75" s="988"/>
      <c r="Z75" s="986"/>
      <c r="AA75" s="986"/>
      <c r="CC75" s="10" t="str">
        <f>IF(C75&lt;=[11]A05!C11,"", "* Total de aplicaciones EPSA NO DEBE ser MAYOR que el Total de Gestantes ingresadas en REM A05 Sección A. ")</f>
        <v/>
      </c>
      <c r="CG75" s="10">
        <v>0</v>
      </c>
      <c r="CH75" s="10">
        <v>0</v>
      </c>
    </row>
    <row r="76" spans="1:130" ht="31.15" customHeight="1" x14ac:dyDescent="0.25">
      <c r="A76" s="20" t="s">
        <v>82</v>
      </c>
      <c r="B76" s="20"/>
      <c r="C76" s="20"/>
      <c r="D76" s="20"/>
      <c r="E76" s="20"/>
      <c r="F76" s="211"/>
      <c r="G76" s="211"/>
      <c r="H76" s="211"/>
      <c r="I76" s="990"/>
      <c r="J76" s="991"/>
      <c r="K76" s="990"/>
      <c r="L76" s="986"/>
      <c r="M76" s="986"/>
      <c r="N76" s="986"/>
      <c r="O76" s="986"/>
      <c r="P76" s="992"/>
      <c r="Q76" s="991"/>
      <c r="R76" s="986"/>
      <c r="S76" s="986"/>
      <c r="T76" s="986"/>
      <c r="U76" s="988"/>
      <c r="V76" s="988"/>
      <c r="W76" s="988"/>
      <c r="X76" s="988"/>
      <c r="Y76" s="988"/>
      <c r="Z76" s="986"/>
      <c r="AA76" s="986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G76" s="10">
        <v>0</v>
      </c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</row>
    <row r="77" spans="1:130" ht="51" customHeight="1" x14ac:dyDescent="0.25">
      <c r="A77" s="1644" t="s">
        <v>83</v>
      </c>
      <c r="B77" s="1645"/>
      <c r="C77" s="1118" t="s">
        <v>79</v>
      </c>
      <c r="D77" s="229" t="s">
        <v>84</v>
      </c>
      <c r="E77" s="229" t="s">
        <v>85</v>
      </c>
      <c r="F77" s="230"/>
      <c r="G77" s="230"/>
      <c r="H77" s="230"/>
      <c r="I77" s="995"/>
      <c r="J77" s="995"/>
      <c r="K77" s="990"/>
      <c r="L77" s="986"/>
      <c r="M77" s="986"/>
      <c r="N77" s="986"/>
      <c r="O77" s="986"/>
      <c r="P77" s="986"/>
      <c r="Q77" s="986"/>
      <c r="R77" s="210"/>
      <c r="S77" s="7"/>
      <c r="T77" s="7"/>
      <c r="U77" s="17"/>
      <c r="V77" s="17"/>
      <c r="W77" s="17"/>
      <c r="X77" s="17"/>
      <c r="Y77" s="17"/>
      <c r="Z77" s="7"/>
      <c r="AA77" s="7"/>
      <c r="CG77" s="10">
        <v>0</v>
      </c>
    </row>
    <row r="78" spans="1:130" ht="25.15" customHeight="1" x14ac:dyDescent="0.25">
      <c r="A78" s="1645" t="s">
        <v>86</v>
      </c>
      <c r="B78" s="1104" t="s">
        <v>87</v>
      </c>
      <c r="C78" s="233"/>
      <c r="D78" s="234"/>
      <c r="E78" s="233"/>
      <c r="F78" s="44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996"/>
      <c r="S78" s="7"/>
      <c r="T78" s="7"/>
      <c r="U78" s="17"/>
      <c r="V78" s="17"/>
      <c r="W78" s="17"/>
      <c r="X78" s="17"/>
      <c r="Y78" s="17"/>
      <c r="Z78" s="7"/>
      <c r="AA78" s="7"/>
      <c r="CG78" s="10">
        <v>0</v>
      </c>
    </row>
    <row r="79" spans="1:130" ht="25.15" customHeight="1" thickBot="1" x14ac:dyDescent="0.3">
      <c r="A79" s="1205"/>
      <c r="B79" s="236" t="s">
        <v>88</v>
      </c>
      <c r="C79" s="237"/>
      <c r="D79" s="238"/>
      <c r="E79" s="237"/>
      <c r="F79" s="44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986"/>
      <c r="S79" s="7"/>
      <c r="T79" s="7"/>
      <c r="U79" s="17"/>
      <c r="V79" s="17"/>
      <c r="W79" s="17"/>
      <c r="X79" s="17"/>
      <c r="Y79" s="17"/>
      <c r="Z79" s="7"/>
      <c r="AA79" s="7"/>
      <c r="CG79" s="10">
        <v>0</v>
      </c>
    </row>
    <row r="80" spans="1:130" ht="16.149999999999999" customHeight="1" thickTop="1" x14ac:dyDescent="0.25">
      <c r="A80" s="1244" t="s">
        <v>89</v>
      </c>
      <c r="B80" s="239" t="s">
        <v>90</v>
      </c>
      <c r="C80" s="240"/>
      <c r="D80" s="240"/>
      <c r="E80" s="241"/>
      <c r="F80" s="44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986"/>
      <c r="S80" s="7"/>
      <c r="T80" s="7"/>
      <c r="U80" s="17"/>
      <c r="V80" s="17"/>
      <c r="W80" s="17"/>
      <c r="X80" s="17"/>
      <c r="Y80" s="17"/>
      <c r="Z80" s="7"/>
      <c r="AA80" s="7"/>
      <c r="CG80" s="10">
        <v>0</v>
      </c>
    </row>
    <row r="81" spans="1:130" ht="16.149999999999999" customHeight="1" x14ac:dyDescent="0.25">
      <c r="A81" s="1199"/>
      <c r="B81" s="242" t="s">
        <v>91</v>
      </c>
      <c r="C81" s="223"/>
      <c r="D81" s="223"/>
      <c r="E81" s="243"/>
      <c r="F81" s="44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986"/>
      <c r="S81" s="7"/>
      <c r="T81" s="7"/>
      <c r="U81" s="17"/>
      <c r="V81" s="17"/>
      <c r="W81" s="17"/>
      <c r="X81" s="17"/>
      <c r="Y81" s="17"/>
      <c r="Z81" s="7"/>
      <c r="AA81" s="7"/>
      <c r="CG81" s="10">
        <v>0</v>
      </c>
    </row>
    <row r="82" spans="1:130" ht="31.15" customHeight="1" x14ac:dyDescent="0.25">
      <c r="A82" s="20" t="s">
        <v>92</v>
      </c>
      <c r="B82" s="244"/>
      <c r="C82" s="70"/>
      <c r="D82" s="70"/>
      <c r="E82" s="70"/>
      <c r="F82" s="245"/>
      <c r="G82" s="86"/>
      <c r="H82" s="224"/>
      <c r="I82" s="7"/>
      <c r="J82" s="246"/>
      <c r="K82" s="991"/>
      <c r="L82" s="997"/>
      <c r="M82" s="997"/>
      <c r="N82" s="986"/>
      <c r="O82" s="986"/>
      <c r="P82" s="986"/>
      <c r="Q82" s="986"/>
      <c r="R82" s="986"/>
      <c r="S82" s="7"/>
      <c r="T82" s="7"/>
      <c r="U82" s="17"/>
      <c r="V82" s="17"/>
      <c r="W82" s="17"/>
      <c r="X82" s="17"/>
      <c r="Y82" s="17"/>
      <c r="Z82" s="7"/>
      <c r="AA82" s="7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</row>
    <row r="83" spans="1:130" ht="16.149999999999999" customHeight="1" x14ac:dyDescent="0.25">
      <c r="A83" s="1646" t="s">
        <v>93</v>
      </c>
      <c r="B83" s="1645"/>
      <c r="C83" s="1621" t="s">
        <v>59</v>
      </c>
      <c r="D83" s="1641"/>
      <c r="E83" s="1622"/>
      <c r="F83" s="1621" t="s">
        <v>94</v>
      </c>
      <c r="G83" s="1622"/>
      <c r="H83" s="1621" t="s">
        <v>95</v>
      </c>
      <c r="I83" s="1622"/>
      <c r="J83" s="216"/>
      <c r="K83" s="999"/>
      <c r="L83" s="989"/>
      <c r="M83" s="989"/>
      <c r="N83" s="1000"/>
      <c r="O83" s="1000"/>
      <c r="P83" s="989"/>
      <c r="Q83" s="989"/>
      <c r="R83" s="988"/>
      <c r="S83" s="17"/>
      <c r="T83" s="17"/>
      <c r="U83" s="17"/>
      <c r="V83" s="17"/>
      <c r="W83" s="17"/>
      <c r="X83" s="17"/>
      <c r="Y83" s="17"/>
      <c r="Z83" s="7"/>
      <c r="AA83" s="7"/>
    </row>
    <row r="84" spans="1:130" ht="16.149999999999999" customHeight="1" x14ac:dyDescent="0.25">
      <c r="A84" s="1191"/>
      <c r="B84" s="1185"/>
      <c r="C84" s="1001" t="s">
        <v>17</v>
      </c>
      <c r="D84" s="1124" t="s">
        <v>18</v>
      </c>
      <c r="E84" s="1116" t="s">
        <v>19</v>
      </c>
      <c r="F84" s="30" t="s">
        <v>18</v>
      </c>
      <c r="G84" s="1116" t="s">
        <v>19</v>
      </c>
      <c r="H84" s="30" t="s">
        <v>18</v>
      </c>
      <c r="I84" s="1116" t="s">
        <v>19</v>
      </c>
      <c r="J84" s="166"/>
      <c r="K84" s="216"/>
      <c r="L84" s="989"/>
      <c r="M84" s="989"/>
      <c r="N84" s="989"/>
      <c r="O84" s="1000"/>
      <c r="P84" s="1000"/>
      <c r="Q84" s="989"/>
      <c r="R84" s="989"/>
      <c r="S84" s="17"/>
      <c r="T84" s="17"/>
      <c r="U84" s="17"/>
      <c r="V84" s="17"/>
      <c r="W84" s="17"/>
      <c r="X84" s="17"/>
      <c r="Y84" s="17"/>
      <c r="Z84" s="7"/>
      <c r="AA84" s="7"/>
    </row>
    <row r="85" spans="1:130" ht="16.149999999999999" customHeight="1" x14ac:dyDescent="0.25">
      <c r="A85" s="1621" t="s">
        <v>59</v>
      </c>
      <c r="B85" s="1622"/>
      <c r="C85" s="169">
        <f t="shared" ref="C85:I85" si="8">SUM(C86:C90)</f>
        <v>0</v>
      </c>
      <c r="D85" s="1002">
        <f t="shared" si="8"/>
        <v>0</v>
      </c>
      <c r="E85" s="981">
        <f t="shared" si="8"/>
        <v>0</v>
      </c>
      <c r="F85" s="982">
        <f t="shared" si="8"/>
        <v>0</v>
      </c>
      <c r="G85" s="171">
        <f t="shared" si="8"/>
        <v>0</v>
      </c>
      <c r="H85" s="982">
        <f t="shared" si="8"/>
        <v>0</v>
      </c>
      <c r="I85" s="171">
        <f t="shared" si="8"/>
        <v>0</v>
      </c>
      <c r="J85" s="20"/>
      <c r="K85" s="20"/>
      <c r="L85" s="1003"/>
      <c r="M85" s="989"/>
      <c r="N85" s="989"/>
      <c r="O85" s="1000"/>
      <c r="P85" s="1000"/>
      <c r="Q85" s="1004"/>
      <c r="R85" s="1004"/>
      <c r="S85" s="17"/>
      <c r="T85" s="17"/>
      <c r="U85" s="17"/>
      <c r="V85" s="17"/>
      <c r="W85" s="17"/>
      <c r="X85" s="17"/>
      <c r="Y85" s="17"/>
      <c r="Z85" s="7"/>
      <c r="AA85" s="7"/>
    </row>
    <row r="86" spans="1:130" ht="16.149999999999999" customHeight="1" x14ac:dyDescent="0.25">
      <c r="A86" s="1238" t="s">
        <v>22</v>
      </c>
      <c r="B86" s="1239"/>
      <c r="C86" s="253">
        <f>SUM(D86+E86)</f>
        <v>0</v>
      </c>
      <c r="D86" s="254">
        <f t="shared" ref="D86:E90" si="9">SUM(F86+H86)</f>
        <v>0</v>
      </c>
      <c r="E86" s="155">
        <f t="shared" si="9"/>
        <v>0</v>
      </c>
      <c r="F86" s="119"/>
      <c r="G86" s="123"/>
      <c r="H86" s="119"/>
      <c r="I86" s="123"/>
      <c r="J86" s="255"/>
      <c r="K86" s="216"/>
      <c r="L86" s="989"/>
      <c r="M86" s="989"/>
      <c r="N86" s="989"/>
      <c r="O86" s="1000"/>
      <c r="P86" s="1000"/>
      <c r="Q86" s="1004"/>
      <c r="R86" s="1004"/>
      <c r="S86" s="17"/>
      <c r="T86" s="17"/>
      <c r="U86" s="17"/>
      <c r="V86" s="17"/>
      <c r="W86" s="17"/>
      <c r="X86" s="17"/>
      <c r="Y86" s="17"/>
      <c r="Z86" s="7"/>
      <c r="AA86" s="7"/>
    </row>
    <row r="87" spans="1:130" ht="16.149999999999999" customHeight="1" x14ac:dyDescent="0.25">
      <c r="A87" s="1240" t="s">
        <v>76</v>
      </c>
      <c r="B87" s="1241"/>
      <c r="C87" s="256">
        <f>SUM(D87+E87)</f>
        <v>0</v>
      </c>
      <c r="D87" s="257">
        <f t="shared" si="9"/>
        <v>0</v>
      </c>
      <c r="E87" s="159">
        <f t="shared" si="9"/>
        <v>0</v>
      </c>
      <c r="F87" s="50"/>
      <c r="G87" s="100"/>
      <c r="H87" s="50"/>
      <c r="I87" s="100"/>
      <c r="J87" s="255"/>
      <c r="K87" s="216"/>
      <c r="L87" s="989"/>
      <c r="M87" s="989"/>
      <c r="N87" s="989"/>
      <c r="O87" s="1000"/>
      <c r="P87" s="1000"/>
      <c r="Q87" s="1004"/>
      <c r="R87" s="1004"/>
      <c r="S87" s="17"/>
      <c r="T87" s="17"/>
      <c r="U87" s="17"/>
      <c r="V87" s="17"/>
      <c r="W87" s="17"/>
      <c r="X87" s="17"/>
      <c r="Y87" s="17"/>
      <c r="Z87" s="7"/>
      <c r="AA87" s="7"/>
    </row>
    <row r="88" spans="1:130" ht="16.149999999999999" customHeight="1" x14ac:dyDescent="0.25">
      <c r="A88" s="1240" t="s">
        <v>75</v>
      </c>
      <c r="B88" s="1241"/>
      <c r="C88" s="256">
        <f>SUM(D88+E88)</f>
        <v>0</v>
      </c>
      <c r="D88" s="257">
        <f t="shared" si="9"/>
        <v>0</v>
      </c>
      <c r="E88" s="159">
        <f t="shared" si="9"/>
        <v>0</v>
      </c>
      <c r="F88" s="104"/>
      <c r="G88" s="108"/>
      <c r="H88" s="104"/>
      <c r="I88" s="108"/>
      <c r="J88" s="255"/>
      <c r="K88" s="216"/>
      <c r="L88" s="989"/>
      <c r="M88" s="989"/>
      <c r="N88" s="989"/>
      <c r="O88" s="1000"/>
      <c r="P88" s="1000"/>
      <c r="Q88" s="1004"/>
      <c r="R88" s="1004"/>
      <c r="S88" s="17"/>
      <c r="T88" s="17"/>
      <c r="U88" s="17"/>
      <c r="V88" s="17"/>
      <c r="W88" s="17"/>
      <c r="X88" s="17"/>
      <c r="Y88" s="17"/>
      <c r="Z88" s="7"/>
      <c r="AA88" s="7"/>
    </row>
    <row r="89" spans="1:130" ht="16.149999999999999" customHeight="1" x14ac:dyDescent="0.25">
      <c r="A89" s="1247" t="s">
        <v>96</v>
      </c>
      <c r="B89" s="1248"/>
      <c r="C89" s="258">
        <f>SUM(D89+E89)</f>
        <v>0</v>
      </c>
      <c r="D89" s="259">
        <f t="shared" si="9"/>
        <v>0</v>
      </c>
      <c r="E89" s="260">
        <f t="shared" si="9"/>
        <v>0</v>
      </c>
      <c r="F89" s="134"/>
      <c r="G89" s="138"/>
      <c r="H89" s="134"/>
      <c r="I89" s="138"/>
      <c r="J89" s="255"/>
      <c r="K89" s="216"/>
      <c r="L89" s="989"/>
      <c r="M89" s="989"/>
      <c r="N89" s="989"/>
      <c r="O89" s="1000"/>
      <c r="P89" s="1000"/>
      <c r="Q89" s="1004"/>
      <c r="R89" s="1004"/>
      <c r="S89" s="17"/>
      <c r="T89" s="17"/>
      <c r="U89" s="17"/>
      <c r="V89" s="17"/>
      <c r="W89" s="17"/>
      <c r="X89" s="17"/>
      <c r="Y89" s="17"/>
      <c r="Z89" s="7"/>
      <c r="AA89" s="7"/>
    </row>
    <row r="90" spans="1:130" ht="16.149999999999999" customHeight="1" x14ac:dyDescent="0.25">
      <c r="A90" s="1249" t="s">
        <v>97</v>
      </c>
      <c r="B90" s="1250"/>
      <c r="C90" s="261">
        <f>SUM(D90+E90)</f>
        <v>0</v>
      </c>
      <c r="D90" s="262">
        <f t="shared" si="9"/>
        <v>0</v>
      </c>
      <c r="E90" s="162">
        <f t="shared" si="9"/>
        <v>0</v>
      </c>
      <c r="F90" s="58"/>
      <c r="G90" s="117"/>
      <c r="H90" s="58"/>
      <c r="I90" s="117"/>
      <c r="J90" s="255"/>
      <c r="K90" s="216"/>
      <c r="L90" s="989"/>
      <c r="M90" s="989"/>
      <c r="N90" s="989"/>
      <c r="O90" s="1000"/>
      <c r="P90" s="1000"/>
      <c r="Q90" s="1004"/>
      <c r="R90" s="1004"/>
      <c r="S90" s="17"/>
      <c r="T90" s="17"/>
      <c r="U90" s="17"/>
      <c r="V90" s="17"/>
      <c r="W90" s="17"/>
      <c r="X90" s="17"/>
      <c r="Y90" s="17"/>
      <c r="Z90" s="7"/>
      <c r="AA90" s="7"/>
    </row>
    <row r="91" spans="1:130" s="267" customFormat="1" ht="31.15" customHeight="1" x14ac:dyDescent="0.25">
      <c r="A91" s="1251" t="s">
        <v>98</v>
      </c>
      <c r="B91" s="1251"/>
      <c r="C91" s="1251"/>
      <c r="D91" s="1251"/>
      <c r="E91" s="1251"/>
      <c r="F91" s="1251"/>
      <c r="G91" s="1251"/>
      <c r="H91" s="1251"/>
      <c r="I91" s="1251"/>
      <c r="J91" s="1251"/>
      <c r="K91" s="1251"/>
      <c r="L91" s="1251"/>
      <c r="M91" s="1251"/>
      <c r="N91" s="1251"/>
      <c r="O91" s="1251"/>
      <c r="P91" s="1251"/>
      <c r="Q91" s="263"/>
      <c r="R91" s="264"/>
      <c r="S91" s="264"/>
      <c r="T91" s="264"/>
      <c r="U91" s="264"/>
      <c r="V91" s="264"/>
      <c r="W91" s="264"/>
      <c r="X91" s="264"/>
      <c r="Y91" s="264"/>
      <c r="Z91" s="245"/>
      <c r="AA91" s="24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6"/>
      <c r="CB91" s="266"/>
      <c r="CC91" s="266"/>
      <c r="CD91" s="266"/>
      <c r="CE91" s="266"/>
      <c r="CF91" s="266"/>
      <c r="CG91" s="266"/>
      <c r="CH91" s="266"/>
      <c r="CI91" s="266"/>
      <c r="CJ91" s="266"/>
      <c r="CK91" s="266"/>
      <c r="CL91" s="266"/>
      <c r="CM91" s="266"/>
      <c r="CN91" s="266"/>
      <c r="CO91" s="266"/>
      <c r="CP91" s="266"/>
      <c r="CQ91" s="266"/>
      <c r="CR91" s="266"/>
      <c r="CS91" s="266"/>
      <c r="CT91" s="266"/>
      <c r="CU91" s="266"/>
      <c r="CV91" s="266"/>
      <c r="CW91" s="266"/>
      <c r="CX91" s="266"/>
      <c r="CY91" s="266"/>
      <c r="CZ91" s="266"/>
    </row>
    <row r="92" spans="1:130" ht="31.15" customHeight="1" x14ac:dyDescent="0.25">
      <c r="A92" s="1527" t="s">
        <v>99</v>
      </c>
      <c r="B92" s="1527"/>
      <c r="C92" s="1527"/>
      <c r="D92" s="1527"/>
      <c r="E92" s="1527"/>
      <c r="F92" s="1527"/>
      <c r="G92" s="1527"/>
      <c r="H92" s="1527"/>
      <c r="I92" s="1527"/>
      <c r="J92" s="1527"/>
      <c r="K92" s="1527"/>
      <c r="L92" s="1527"/>
      <c r="M92" s="1527"/>
      <c r="N92" s="1527"/>
      <c r="O92" s="1527"/>
      <c r="P92" s="1527"/>
      <c r="Q92" s="1527"/>
      <c r="R92" s="268"/>
      <c r="S92" s="268"/>
      <c r="T92" s="268"/>
      <c r="U92" s="268"/>
      <c r="V92" s="268"/>
      <c r="W92" s="17"/>
      <c r="X92" s="17"/>
      <c r="Y92" s="17"/>
      <c r="Z92" s="7"/>
      <c r="AA92" s="7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</row>
    <row r="93" spans="1:130" ht="16.149999999999999" customHeight="1" x14ac:dyDescent="0.25">
      <c r="A93" s="1647" t="s">
        <v>100</v>
      </c>
      <c r="B93" s="1648"/>
      <c r="C93" s="1644" t="s">
        <v>101</v>
      </c>
      <c r="D93" s="1646"/>
      <c r="E93" s="1645"/>
      <c r="F93" s="1629" t="s">
        <v>28</v>
      </c>
      <c r="G93" s="1649"/>
      <c r="H93" s="1649"/>
      <c r="I93" s="1649"/>
      <c r="J93" s="1649"/>
      <c r="K93" s="1649"/>
      <c r="L93" s="1649"/>
      <c r="M93" s="1649"/>
      <c r="N93" s="1649"/>
      <c r="O93" s="1649"/>
      <c r="P93" s="1649"/>
      <c r="Q93" s="1632"/>
      <c r="R93" s="166"/>
      <c r="S93" s="244"/>
      <c r="T93" s="216"/>
      <c r="U93" s="216"/>
      <c r="V93" s="244"/>
      <c r="W93" s="17"/>
      <c r="X93" s="17"/>
      <c r="Y93" s="17"/>
      <c r="Z93" s="7"/>
      <c r="AA93" s="7"/>
    </row>
    <row r="94" spans="1:130" ht="16.149999999999999" customHeight="1" x14ac:dyDescent="0.25">
      <c r="A94" s="1223"/>
      <c r="B94" s="1224"/>
      <c r="C94" s="1190"/>
      <c r="D94" s="1191"/>
      <c r="E94" s="1185"/>
      <c r="F94" s="1621" t="s">
        <v>102</v>
      </c>
      <c r="G94" s="1641"/>
      <c r="H94" s="1621" t="s">
        <v>103</v>
      </c>
      <c r="I94" s="1622"/>
      <c r="J94" s="1621" t="s">
        <v>104</v>
      </c>
      <c r="K94" s="1622"/>
      <c r="L94" s="1621" t="s">
        <v>105</v>
      </c>
      <c r="M94" s="1622"/>
      <c r="N94" s="1621" t="s">
        <v>106</v>
      </c>
      <c r="O94" s="1622"/>
      <c r="P94" s="1621" t="s">
        <v>107</v>
      </c>
      <c r="Q94" s="1622"/>
      <c r="R94" s="17"/>
      <c r="S94" s="17"/>
      <c r="T94" s="17"/>
      <c r="U94" s="17"/>
      <c r="V94" s="17"/>
      <c r="W94" s="17"/>
      <c r="X94" s="17"/>
      <c r="Y94" s="17"/>
      <c r="Z94" s="7"/>
      <c r="AA94" s="7"/>
    </row>
    <row r="95" spans="1:130" ht="16.149999999999999" customHeight="1" x14ac:dyDescent="0.25">
      <c r="A95" s="1225"/>
      <c r="B95" s="1226"/>
      <c r="C95" s="1001" t="s">
        <v>17</v>
      </c>
      <c r="D95" s="83" t="s">
        <v>18</v>
      </c>
      <c r="E95" s="1101" t="s">
        <v>19</v>
      </c>
      <c r="F95" s="30" t="s">
        <v>18</v>
      </c>
      <c r="G95" s="1122" t="s">
        <v>19</v>
      </c>
      <c r="H95" s="30" t="s">
        <v>18</v>
      </c>
      <c r="I95" s="1121" t="s">
        <v>19</v>
      </c>
      <c r="J95" s="30" t="s">
        <v>18</v>
      </c>
      <c r="K95" s="1121" t="s">
        <v>19</v>
      </c>
      <c r="L95" s="30" t="s">
        <v>18</v>
      </c>
      <c r="M95" s="1121" t="s">
        <v>19</v>
      </c>
      <c r="N95" s="30" t="s">
        <v>18</v>
      </c>
      <c r="O95" s="1121" t="s">
        <v>19</v>
      </c>
      <c r="P95" s="30" t="s">
        <v>18</v>
      </c>
      <c r="Q95" s="1121" t="s">
        <v>19</v>
      </c>
      <c r="R95" s="17"/>
      <c r="S95" s="17"/>
      <c r="T95" s="17"/>
      <c r="U95" s="17"/>
      <c r="V95" s="17"/>
      <c r="W95" s="17"/>
      <c r="X95" s="17"/>
      <c r="Y95" s="17"/>
      <c r="Z95" s="7"/>
      <c r="AA95" s="7"/>
    </row>
    <row r="96" spans="1:130" ht="16.149999999999999" customHeight="1" x14ac:dyDescent="0.25">
      <c r="A96" s="1245" t="s">
        <v>108</v>
      </c>
      <c r="B96" s="1245"/>
      <c r="C96" s="270">
        <f>SUM(D96+E96)</f>
        <v>0</v>
      </c>
      <c r="D96" s="271">
        <f>+H96+J96+L96+N96+P96</f>
        <v>0</v>
      </c>
      <c r="E96" s="97">
        <f>+I96+K96+M96+O96+Q96</f>
        <v>0</v>
      </c>
      <c r="F96" s="272"/>
      <c r="G96" s="273"/>
      <c r="H96" s="119"/>
      <c r="I96" s="120"/>
      <c r="J96" s="119"/>
      <c r="K96" s="120"/>
      <c r="L96" s="119"/>
      <c r="M96" s="120"/>
      <c r="N96" s="119"/>
      <c r="O96" s="120"/>
      <c r="P96" s="121"/>
      <c r="Q96" s="120"/>
      <c r="R96" s="274"/>
      <c r="S96" s="17"/>
      <c r="T96" s="17"/>
      <c r="U96" s="17"/>
      <c r="V96" s="17"/>
      <c r="W96" s="17"/>
      <c r="X96" s="17"/>
      <c r="Y96" s="17"/>
      <c r="Z96" s="7"/>
      <c r="AA96" s="7"/>
    </row>
    <row r="97" spans="1:130" ht="16.149999999999999" customHeight="1" x14ac:dyDescent="0.25">
      <c r="A97" s="1246" t="s">
        <v>109</v>
      </c>
      <c r="B97" s="1246"/>
      <c r="C97" s="275">
        <f>SUM(D97+E97)</f>
        <v>0</v>
      </c>
      <c r="D97" s="276">
        <f>SUM(J97+L97+N97+P97)</f>
        <v>0</v>
      </c>
      <c r="E97" s="112">
        <f>SUM(K97+M97+O97+Q97)</f>
        <v>0</v>
      </c>
      <c r="F97" s="277"/>
      <c r="G97" s="278"/>
      <c r="H97" s="277"/>
      <c r="I97" s="279"/>
      <c r="J97" s="104"/>
      <c r="K97" s="105"/>
      <c r="L97" s="104"/>
      <c r="M97" s="105"/>
      <c r="N97" s="104"/>
      <c r="O97" s="105"/>
      <c r="P97" s="106"/>
      <c r="Q97" s="105"/>
      <c r="R97" s="274"/>
      <c r="S97" s="17"/>
      <c r="T97" s="17"/>
      <c r="U97" s="17"/>
      <c r="V97" s="17"/>
      <c r="W97" s="17"/>
      <c r="X97" s="17"/>
      <c r="Y97" s="17"/>
      <c r="Z97" s="7"/>
      <c r="AA97" s="7"/>
    </row>
    <row r="98" spans="1:130" ht="16.149999999999999" customHeight="1" x14ac:dyDescent="0.25">
      <c r="A98" s="1246" t="s">
        <v>110</v>
      </c>
      <c r="B98" s="1246"/>
      <c r="C98" s="275">
        <f t="shared" ref="C98:C103" si="10">SUM(D98+E98)</f>
        <v>0</v>
      </c>
      <c r="D98" s="276">
        <f>+J98+L98+N98+P98</f>
        <v>0</v>
      </c>
      <c r="E98" s="112">
        <f>+K98+M98+O98+Q98</f>
        <v>0</v>
      </c>
      <c r="F98" s="280"/>
      <c r="G98" s="281"/>
      <c r="H98" s="280"/>
      <c r="I98" s="282"/>
      <c r="J98" s="134"/>
      <c r="K98" s="135"/>
      <c r="L98" s="134"/>
      <c r="M98" s="135"/>
      <c r="N98" s="134"/>
      <c r="O98" s="135"/>
      <c r="P98" s="136"/>
      <c r="Q98" s="135"/>
      <c r="R98" s="274"/>
      <c r="S98" s="17"/>
      <c r="T98" s="17"/>
      <c r="U98" s="17"/>
      <c r="V98" s="17"/>
      <c r="W98" s="17"/>
      <c r="X98" s="17"/>
      <c r="Y98" s="17"/>
      <c r="Z98" s="7"/>
      <c r="AA98" s="7"/>
    </row>
    <row r="99" spans="1:130" ht="16.149999999999999" customHeight="1" x14ac:dyDescent="0.25">
      <c r="A99" s="1246" t="s">
        <v>111</v>
      </c>
      <c r="B99" s="1246"/>
      <c r="C99" s="275">
        <f>SUM(D99+E99)</f>
        <v>0</v>
      </c>
      <c r="D99" s="276">
        <f>+F99+H99</f>
        <v>0</v>
      </c>
      <c r="E99" s="112">
        <f>+G99+I99</f>
        <v>0</v>
      </c>
      <c r="F99" s="104"/>
      <c r="G99" s="283"/>
      <c r="H99" s="104"/>
      <c r="I99" s="105"/>
      <c r="J99" s="277"/>
      <c r="K99" s="279"/>
      <c r="L99" s="277"/>
      <c r="M99" s="279"/>
      <c r="N99" s="277"/>
      <c r="O99" s="279"/>
      <c r="P99" s="284"/>
      <c r="Q99" s="279"/>
      <c r="R99" s="274"/>
      <c r="S99" s="17"/>
      <c r="T99" s="17"/>
      <c r="U99" s="17"/>
      <c r="V99" s="17"/>
      <c r="W99" s="17"/>
      <c r="X99" s="17"/>
      <c r="Y99" s="17"/>
      <c r="Z99" s="7"/>
      <c r="AA99" s="7"/>
    </row>
    <row r="100" spans="1:130" ht="16.149999999999999" customHeight="1" x14ac:dyDescent="0.25">
      <c r="A100" s="1531" t="s">
        <v>112</v>
      </c>
      <c r="B100" s="1531"/>
      <c r="C100" s="285">
        <f>SUM(D100:E100)</f>
        <v>0</v>
      </c>
      <c r="D100" s="286">
        <f>SUM(H100+J100+L100+N100+P100)</f>
        <v>0</v>
      </c>
      <c r="E100" s="287">
        <f>SUM(I100+K100+M100+O100+Q100)</f>
        <v>0</v>
      </c>
      <c r="F100" s="804"/>
      <c r="G100" s="805"/>
      <c r="H100" s="288"/>
      <c r="I100" s="290"/>
      <c r="J100" s="288"/>
      <c r="K100" s="290"/>
      <c r="L100" s="288"/>
      <c r="M100" s="290"/>
      <c r="N100" s="288"/>
      <c r="O100" s="290"/>
      <c r="P100" s="288"/>
      <c r="Q100" s="290"/>
      <c r="R100" s="274"/>
      <c r="S100" s="17"/>
      <c r="T100" s="17"/>
      <c r="U100" s="17"/>
      <c r="V100" s="17"/>
      <c r="W100" s="17"/>
      <c r="X100" s="17"/>
      <c r="Y100" s="17"/>
      <c r="Z100" s="7"/>
      <c r="AA100" s="7"/>
    </row>
    <row r="101" spans="1:130" ht="16.149999999999999" customHeight="1" x14ac:dyDescent="0.25">
      <c r="A101" s="1640" t="s">
        <v>113</v>
      </c>
      <c r="B101" s="1007" t="s">
        <v>114</v>
      </c>
      <c r="C101" s="1008">
        <f t="shared" si="10"/>
        <v>0</v>
      </c>
      <c r="D101" s="1009">
        <f t="shared" ref="D101:E103" si="11">SUM(F101+H101+J101+L101+N101+P101)</f>
        <v>0</v>
      </c>
      <c r="E101" s="97">
        <f t="shared" si="11"/>
        <v>0</v>
      </c>
      <c r="F101" s="119"/>
      <c r="G101" s="292"/>
      <c r="H101" s="119"/>
      <c r="I101" s="123"/>
      <c r="J101" s="119"/>
      <c r="K101" s="120"/>
      <c r="L101" s="119"/>
      <c r="M101" s="120"/>
      <c r="N101" s="119"/>
      <c r="O101" s="123"/>
      <c r="P101" s="119"/>
      <c r="Q101" s="123"/>
      <c r="R101" s="274"/>
      <c r="S101" s="17"/>
      <c r="T101" s="17"/>
      <c r="U101" s="17"/>
      <c r="V101" s="17"/>
      <c r="W101" s="17"/>
      <c r="X101" s="17"/>
      <c r="Y101" s="17"/>
      <c r="Z101" s="7"/>
      <c r="AA101" s="7"/>
    </row>
    <row r="102" spans="1:130" ht="22.5" customHeight="1" x14ac:dyDescent="0.25">
      <c r="A102" s="1198"/>
      <c r="B102" s="293" t="s">
        <v>115</v>
      </c>
      <c r="C102" s="131">
        <f t="shared" si="10"/>
        <v>0</v>
      </c>
      <c r="D102" s="132">
        <f t="shared" si="11"/>
        <v>0</v>
      </c>
      <c r="E102" s="294">
        <f t="shared" si="11"/>
        <v>0</v>
      </c>
      <c r="F102" s="134"/>
      <c r="G102" s="295"/>
      <c r="H102" s="134"/>
      <c r="I102" s="138"/>
      <c r="J102" s="134"/>
      <c r="K102" s="135"/>
      <c r="L102" s="134"/>
      <c r="M102" s="135"/>
      <c r="N102" s="134"/>
      <c r="O102" s="138"/>
      <c r="P102" s="134"/>
      <c r="Q102" s="138"/>
      <c r="R102" s="274"/>
      <c r="S102" s="17"/>
      <c r="T102" s="17"/>
      <c r="U102" s="17"/>
      <c r="V102" s="17"/>
      <c r="W102" s="17"/>
      <c r="X102" s="17"/>
      <c r="Y102" s="17"/>
      <c r="Z102" s="7"/>
      <c r="AA102" s="7"/>
    </row>
    <row r="103" spans="1:130" ht="25.15" customHeight="1" x14ac:dyDescent="0.25">
      <c r="A103" s="1199"/>
      <c r="B103" s="160" t="s">
        <v>116</v>
      </c>
      <c r="C103" s="54">
        <f t="shared" si="10"/>
        <v>0</v>
      </c>
      <c r="D103" s="114">
        <f t="shared" si="11"/>
        <v>0</v>
      </c>
      <c r="E103" s="201">
        <f t="shared" si="11"/>
        <v>0</v>
      </c>
      <c r="F103" s="58"/>
      <c r="G103" s="296"/>
      <c r="H103" s="58"/>
      <c r="I103" s="117"/>
      <c r="J103" s="58"/>
      <c r="K103" s="59"/>
      <c r="L103" s="58"/>
      <c r="M103" s="59"/>
      <c r="N103" s="58"/>
      <c r="O103" s="117"/>
      <c r="P103" s="58"/>
      <c r="Q103" s="117"/>
      <c r="R103" s="274"/>
      <c r="S103" s="17"/>
      <c r="T103" s="17"/>
      <c r="U103" s="17"/>
      <c r="V103" s="17"/>
      <c r="W103" s="17"/>
      <c r="X103" s="17"/>
      <c r="Y103" s="17"/>
      <c r="Z103" s="7"/>
      <c r="AA103" s="7"/>
    </row>
    <row r="104" spans="1:130" ht="31.15" customHeight="1" x14ac:dyDescent="0.25">
      <c r="A104" s="1010" t="s">
        <v>117</v>
      </c>
      <c r="B104" s="1010"/>
      <c r="C104" s="1010"/>
      <c r="D104" s="1010"/>
      <c r="E104" s="1010"/>
      <c r="F104" s="1011"/>
      <c r="G104" s="1011"/>
      <c r="H104" s="1011"/>
      <c r="I104" s="1012"/>
      <c r="J104" s="1013"/>
      <c r="K104" s="1013"/>
      <c r="L104" s="1014"/>
      <c r="M104" s="1015"/>
      <c r="N104" s="1016"/>
      <c r="O104" s="1011"/>
      <c r="P104" s="1016"/>
      <c r="Q104" s="1017"/>
      <c r="R104" s="304"/>
      <c r="S104" s="304"/>
      <c r="T104" s="305"/>
      <c r="U104" s="305"/>
      <c r="V104" s="305"/>
      <c r="W104" s="306"/>
      <c r="X104" s="305"/>
      <c r="Y104" s="306"/>
      <c r="Z104" s="307"/>
      <c r="AA104" s="30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</row>
    <row r="105" spans="1:130" ht="16.149999999999999" customHeight="1" x14ac:dyDescent="0.25">
      <c r="A105" s="1198" t="s">
        <v>25</v>
      </c>
      <c r="B105" s="1198" t="s">
        <v>26</v>
      </c>
      <c r="C105" s="1201" t="s">
        <v>27</v>
      </c>
      <c r="D105" s="1229"/>
      <c r="E105" s="1205"/>
      <c r="F105" s="1262" t="s">
        <v>28</v>
      </c>
      <c r="G105" s="1262"/>
      <c r="H105" s="1262"/>
      <c r="I105" s="1262"/>
      <c r="J105" s="1262"/>
      <c r="K105" s="1262"/>
      <c r="L105" s="1262"/>
      <c r="M105" s="1262"/>
      <c r="N105" s="1262"/>
      <c r="O105" s="1262"/>
      <c r="P105" s="1262"/>
      <c r="Q105" s="1262"/>
      <c r="R105" s="1262"/>
      <c r="S105" s="1262"/>
      <c r="T105" s="1263"/>
      <c r="U105" s="1263"/>
      <c r="V105" s="1262"/>
      <c r="W105" s="1262"/>
      <c r="X105" s="1262"/>
      <c r="Y105" s="1262"/>
      <c r="Z105" s="1262"/>
      <c r="AA105" s="1226"/>
    </row>
    <row r="106" spans="1:130" ht="16.149999999999999" customHeight="1" x14ac:dyDescent="0.25">
      <c r="A106" s="1198"/>
      <c r="B106" s="1198"/>
      <c r="C106" s="1190"/>
      <c r="D106" s="1191"/>
      <c r="E106" s="1185"/>
      <c r="F106" s="1641" t="s">
        <v>118</v>
      </c>
      <c r="G106" s="1622"/>
      <c r="H106" s="1621" t="s">
        <v>119</v>
      </c>
      <c r="I106" s="1622"/>
      <c r="J106" s="1621" t="s">
        <v>120</v>
      </c>
      <c r="K106" s="1622"/>
      <c r="L106" s="1641" t="s">
        <v>121</v>
      </c>
      <c r="M106" s="1622"/>
      <c r="N106" s="1621" t="s">
        <v>122</v>
      </c>
      <c r="O106" s="1622"/>
      <c r="P106" s="1621" t="s">
        <v>123</v>
      </c>
      <c r="Q106" s="1622"/>
      <c r="R106" s="1621" t="s">
        <v>124</v>
      </c>
      <c r="S106" s="1622"/>
      <c r="T106" s="1621" t="s">
        <v>125</v>
      </c>
      <c r="U106" s="1622"/>
      <c r="V106" s="1621" t="s">
        <v>126</v>
      </c>
      <c r="W106" s="1622"/>
      <c r="X106" s="1621" t="s">
        <v>127</v>
      </c>
      <c r="Y106" s="1622"/>
      <c r="Z106" s="1652" t="s">
        <v>128</v>
      </c>
      <c r="AA106" s="1653"/>
    </row>
    <row r="107" spans="1:130" ht="16.149999999999999" customHeight="1" x14ac:dyDescent="0.25">
      <c r="A107" s="1199"/>
      <c r="B107" s="1199"/>
      <c r="C107" s="30" t="s">
        <v>17</v>
      </c>
      <c r="D107" s="83" t="s">
        <v>18</v>
      </c>
      <c r="E107" s="1114" t="s">
        <v>19</v>
      </c>
      <c r="F107" s="1124" t="s">
        <v>18</v>
      </c>
      <c r="G107" s="1101" t="s">
        <v>19</v>
      </c>
      <c r="H107" s="30" t="s">
        <v>18</v>
      </c>
      <c r="I107" s="1101" t="s">
        <v>19</v>
      </c>
      <c r="J107" s="30" t="s">
        <v>18</v>
      </c>
      <c r="K107" s="1101" t="s">
        <v>19</v>
      </c>
      <c r="L107" s="1124" t="s">
        <v>18</v>
      </c>
      <c r="M107" s="1101" t="s">
        <v>19</v>
      </c>
      <c r="N107" s="30" t="s">
        <v>18</v>
      </c>
      <c r="O107" s="1101" t="s">
        <v>19</v>
      </c>
      <c r="P107" s="30" t="s">
        <v>18</v>
      </c>
      <c r="Q107" s="1101" t="s">
        <v>19</v>
      </c>
      <c r="R107" s="30" t="s">
        <v>18</v>
      </c>
      <c r="S107" s="1100" t="s">
        <v>19</v>
      </c>
      <c r="T107" s="30" t="s">
        <v>18</v>
      </c>
      <c r="U107" s="1101" t="s">
        <v>19</v>
      </c>
      <c r="V107" s="30" t="s">
        <v>18</v>
      </c>
      <c r="W107" s="1101" t="s">
        <v>19</v>
      </c>
      <c r="X107" s="30" t="s">
        <v>18</v>
      </c>
      <c r="Y107" s="1101" t="s">
        <v>19</v>
      </c>
      <c r="Z107" s="1018" t="s">
        <v>18</v>
      </c>
      <c r="AA107" s="310" t="s">
        <v>19</v>
      </c>
      <c r="AB107" s="311"/>
    </row>
    <row r="108" spans="1:130" ht="16.149999999999999" customHeight="1" x14ac:dyDescent="0.25">
      <c r="A108" s="1254" t="s">
        <v>129</v>
      </c>
      <c r="B108" s="94" t="s">
        <v>130</v>
      </c>
      <c r="C108" s="253">
        <f t="shared" ref="C108:C137" si="12">SUM(D108+E108)</f>
        <v>0</v>
      </c>
      <c r="D108" s="312">
        <f t="shared" ref="D108:D137" si="13">SUM(F108+H108+J108+L108+N108+P108+R108+T108+V108+X108+Z108)</f>
        <v>0</v>
      </c>
      <c r="E108" s="313">
        <f t="shared" ref="E108:E137" si="14">SUM(G108+I108+K108+M108+O108+Q108+S108+U108+W108+Y108+AA108)</f>
        <v>0</v>
      </c>
      <c r="F108" s="314"/>
      <c r="G108" s="123"/>
      <c r="H108" s="119"/>
      <c r="I108" s="120"/>
      <c r="J108" s="119"/>
      <c r="K108" s="120"/>
      <c r="L108" s="292"/>
      <c r="M108" s="120"/>
      <c r="N108" s="119"/>
      <c r="O108" s="120"/>
      <c r="P108" s="119"/>
      <c r="Q108" s="120"/>
      <c r="R108" s="119"/>
      <c r="S108" s="120"/>
      <c r="T108" s="119"/>
      <c r="U108" s="120"/>
      <c r="V108" s="121"/>
      <c r="W108" s="120"/>
      <c r="X108" s="121"/>
      <c r="Y108" s="120"/>
      <c r="Z108" s="315"/>
      <c r="AA108" s="316"/>
    </row>
    <row r="109" spans="1:130" ht="16.149999999999999" customHeight="1" x14ac:dyDescent="0.25">
      <c r="A109" s="1255"/>
      <c r="B109" s="1106" t="s">
        <v>131</v>
      </c>
      <c r="C109" s="256">
        <f t="shared" si="12"/>
        <v>0</v>
      </c>
      <c r="D109" s="317">
        <f t="shared" si="13"/>
        <v>0</v>
      </c>
      <c r="E109" s="318">
        <f t="shared" si="14"/>
        <v>0</v>
      </c>
      <c r="F109" s="187"/>
      <c r="G109" s="108"/>
      <c r="H109" s="104"/>
      <c r="I109" s="105"/>
      <c r="J109" s="104"/>
      <c r="K109" s="105"/>
      <c r="L109" s="283"/>
      <c r="M109" s="105"/>
      <c r="N109" s="104"/>
      <c r="O109" s="105"/>
      <c r="P109" s="104"/>
      <c r="Q109" s="105"/>
      <c r="R109" s="104"/>
      <c r="S109" s="105"/>
      <c r="T109" s="104"/>
      <c r="U109" s="105"/>
      <c r="V109" s="106"/>
      <c r="W109" s="105"/>
      <c r="X109" s="106"/>
      <c r="Y109" s="105"/>
      <c r="Z109" s="319"/>
      <c r="AA109" s="320"/>
    </row>
    <row r="110" spans="1:130" ht="16.149999999999999" customHeight="1" x14ac:dyDescent="0.25">
      <c r="A110" s="1255"/>
      <c r="B110" s="1107" t="s">
        <v>132</v>
      </c>
      <c r="C110" s="256">
        <f t="shared" si="12"/>
        <v>0</v>
      </c>
      <c r="D110" s="317">
        <f t="shared" si="13"/>
        <v>0</v>
      </c>
      <c r="E110" s="318">
        <f t="shared" si="14"/>
        <v>0</v>
      </c>
      <c r="F110" s="187"/>
      <c r="G110" s="108"/>
      <c r="H110" s="104"/>
      <c r="I110" s="105"/>
      <c r="J110" s="104"/>
      <c r="K110" s="105"/>
      <c r="L110" s="283"/>
      <c r="M110" s="105"/>
      <c r="N110" s="104"/>
      <c r="O110" s="105"/>
      <c r="P110" s="104"/>
      <c r="Q110" s="105"/>
      <c r="R110" s="104"/>
      <c r="S110" s="105"/>
      <c r="T110" s="104"/>
      <c r="U110" s="105"/>
      <c r="V110" s="106"/>
      <c r="W110" s="105"/>
      <c r="X110" s="106"/>
      <c r="Y110" s="105"/>
      <c r="Z110" s="319"/>
      <c r="AA110" s="320"/>
    </row>
    <row r="111" spans="1:130" ht="16.149999999999999" customHeight="1" x14ac:dyDescent="0.25">
      <c r="A111" s="1256"/>
      <c r="B111" s="1107" t="s">
        <v>133</v>
      </c>
      <c r="C111" s="321">
        <f t="shared" si="12"/>
        <v>0</v>
      </c>
      <c r="D111" s="322">
        <f t="shared" si="13"/>
        <v>0</v>
      </c>
      <c r="E111" s="323">
        <f t="shared" si="14"/>
        <v>0</v>
      </c>
      <c r="F111" s="187"/>
      <c r="G111" s="108"/>
      <c r="H111" s="104"/>
      <c r="I111" s="105"/>
      <c r="J111" s="104"/>
      <c r="K111" s="105"/>
      <c r="L111" s="283"/>
      <c r="M111" s="105"/>
      <c r="N111" s="104"/>
      <c r="O111" s="105"/>
      <c r="P111" s="104"/>
      <c r="Q111" s="105"/>
      <c r="R111" s="104"/>
      <c r="S111" s="105"/>
      <c r="T111" s="104"/>
      <c r="U111" s="105"/>
      <c r="V111" s="106"/>
      <c r="W111" s="105"/>
      <c r="X111" s="106"/>
      <c r="Y111" s="105"/>
      <c r="Z111" s="319"/>
      <c r="AA111" s="320"/>
    </row>
    <row r="112" spans="1:130" ht="16.149999999999999" customHeight="1" x14ac:dyDescent="0.25">
      <c r="A112" s="1257"/>
      <c r="B112" s="113" t="s">
        <v>134</v>
      </c>
      <c r="C112" s="261">
        <f t="shared" si="12"/>
        <v>0</v>
      </c>
      <c r="D112" s="324">
        <f t="shared" si="13"/>
        <v>0</v>
      </c>
      <c r="E112" s="325">
        <f t="shared" si="14"/>
        <v>0</v>
      </c>
      <c r="F112" s="326"/>
      <c r="G112" s="117"/>
      <c r="H112" s="58"/>
      <c r="I112" s="59"/>
      <c r="J112" s="58"/>
      <c r="K112" s="59"/>
      <c r="L112" s="296"/>
      <c r="M112" s="59"/>
      <c r="N112" s="58"/>
      <c r="O112" s="59"/>
      <c r="P112" s="58"/>
      <c r="Q112" s="59"/>
      <c r="R112" s="58"/>
      <c r="S112" s="59"/>
      <c r="T112" s="58"/>
      <c r="U112" s="59"/>
      <c r="V112" s="115"/>
      <c r="W112" s="59"/>
      <c r="X112" s="115"/>
      <c r="Y112" s="59"/>
      <c r="Z112" s="327"/>
      <c r="AA112" s="205"/>
    </row>
    <row r="113" spans="1:27" ht="16.149999999999999" customHeight="1" x14ac:dyDescent="0.25">
      <c r="A113" s="1254" t="s">
        <v>135</v>
      </c>
      <c r="B113" s="94" t="s">
        <v>130</v>
      </c>
      <c r="C113" s="253">
        <f t="shared" si="12"/>
        <v>0</v>
      </c>
      <c r="D113" s="312">
        <f t="shared" si="13"/>
        <v>0</v>
      </c>
      <c r="E113" s="313">
        <f t="shared" si="14"/>
        <v>0</v>
      </c>
      <c r="F113" s="314"/>
      <c r="G113" s="123"/>
      <c r="H113" s="119"/>
      <c r="I113" s="120"/>
      <c r="J113" s="119"/>
      <c r="K113" s="120"/>
      <c r="L113" s="292"/>
      <c r="M113" s="120"/>
      <c r="N113" s="119"/>
      <c r="O113" s="120"/>
      <c r="P113" s="119"/>
      <c r="Q113" s="120"/>
      <c r="R113" s="119"/>
      <c r="S113" s="120"/>
      <c r="T113" s="119"/>
      <c r="U113" s="120"/>
      <c r="V113" s="121"/>
      <c r="W113" s="120"/>
      <c r="X113" s="121"/>
      <c r="Y113" s="120"/>
      <c r="Z113" s="315"/>
      <c r="AA113" s="316"/>
    </row>
    <row r="114" spans="1:27" ht="16.149999999999999" customHeight="1" x14ac:dyDescent="0.25">
      <c r="A114" s="1255"/>
      <c r="B114" s="1106" t="s">
        <v>131</v>
      </c>
      <c r="C114" s="256">
        <f t="shared" si="12"/>
        <v>0</v>
      </c>
      <c r="D114" s="317">
        <f t="shared" si="13"/>
        <v>0</v>
      </c>
      <c r="E114" s="318">
        <f t="shared" si="14"/>
        <v>0</v>
      </c>
      <c r="F114" s="187"/>
      <c r="G114" s="108"/>
      <c r="H114" s="104"/>
      <c r="I114" s="105"/>
      <c r="J114" s="104"/>
      <c r="K114" s="105"/>
      <c r="L114" s="283"/>
      <c r="M114" s="105"/>
      <c r="N114" s="104"/>
      <c r="O114" s="105"/>
      <c r="P114" s="104"/>
      <c r="Q114" s="105"/>
      <c r="R114" s="104"/>
      <c r="S114" s="105"/>
      <c r="T114" s="104"/>
      <c r="U114" s="105"/>
      <c r="V114" s="106"/>
      <c r="W114" s="105"/>
      <c r="X114" s="106"/>
      <c r="Y114" s="105"/>
      <c r="Z114" s="319"/>
      <c r="AA114" s="320"/>
    </row>
    <row r="115" spans="1:27" ht="16.149999999999999" customHeight="1" x14ac:dyDescent="0.25">
      <c r="A115" s="1255"/>
      <c r="B115" s="1107" t="s">
        <v>132</v>
      </c>
      <c r="C115" s="256">
        <f t="shared" si="12"/>
        <v>0</v>
      </c>
      <c r="D115" s="317">
        <f t="shared" si="13"/>
        <v>0</v>
      </c>
      <c r="E115" s="318">
        <f t="shared" si="14"/>
        <v>0</v>
      </c>
      <c r="F115" s="187"/>
      <c r="G115" s="108"/>
      <c r="H115" s="104"/>
      <c r="I115" s="105"/>
      <c r="J115" s="104"/>
      <c r="K115" s="105"/>
      <c r="L115" s="283"/>
      <c r="M115" s="105"/>
      <c r="N115" s="104"/>
      <c r="O115" s="105"/>
      <c r="P115" s="104"/>
      <c r="Q115" s="105"/>
      <c r="R115" s="104"/>
      <c r="S115" s="105"/>
      <c r="T115" s="104"/>
      <c r="U115" s="105"/>
      <c r="V115" s="106"/>
      <c r="W115" s="105"/>
      <c r="X115" s="106"/>
      <c r="Y115" s="105"/>
      <c r="Z115" s="319"/>
      <c r="AA115" s="320"/>
    </row>
    <row r="116" spans="1:27" ht="16.149999999999999" customHeight="1" x14ac:dyDescent="0.25">
      <c r="A116" s="1256"/>
      <c r="B116" s="1107" t="s">
        <v>133</v>
      </c>
      <c r="C116" s="321">
        <f t="shared" si="12"/>
        <v>0</v>
      </c>
      <c r="D116" s="322">
        <f t="shared" si="13"/>
        <v>0</v>
      </c>
      <c r="E116" s="323">
        <f t="shared" si="14"/>
        <v>0</v>
      </c>
      <c r="F116" s="187"/>
      <c r="G116" s="108"/>
      <c r="H116" s="104"/>
      <c r="I116" s="105"/>
      <c r="J116" s="104"/>
      <c r="K116" s="105"/>
      <c r="L116" s="283"/>
      <c r="M116" s="105"/>
      <c r="N116" s="104"/>
      <c r="O116" s="105"/>
      <c r="P116" s="104"/>
      <c r="Q116" s="105"/>
      <c r="R116" s="104"/>
      <c r="S116" s="105"/>
      <c r="T116" s="104"/>
      <c r="U116" s="105"/>
      <c r="V116" s="106"/>
      <c r="W116" s="105"/>
      <c r="X116" s="106"/>
      <c r="Y116" s="105"/>
      <c r="Z116" s="319"/>
      <c r="AA116" s="320"/>
    </row>
    <row r="117" spans="1:27" ht="16.149999999999999" customHeight="1" x14ac:dyDescent="0.25">
      <c r="A117" s="1257"/>
      <c r="B117" s="113" t="s">
        <v>134</v>
      </c>
      <c r="C117" s="261">
        <f t="shared" si="12"/>
        <v>0</v>
      </c>
      <c r="D117" s="324">
        <f t="shared" si="13"/>
        <v>0</v>
      </c>
      <c r="E117" s="325">
        <f t="shared" si="14"/>
        <v>0</v>
      </c>
      <c r="F117" s="326"/>
      <c r="G117" s="117"/>
      <c r="H117" s="58"/>
      <c r="I117" s="59"/>
      <c r="J117" s="58"/>
      <c r="K117" s="59"/>
      <c r="L117" s="296"/>
      <c r="M117" s="59"/>
      <c r="N117" s="58"/>
      <c r="O117" s="59"/>
      <c r="P117" s="58"/>
      <c r="Q117" s="59"/>
      <c r="R117" s="58"/>
      <c r="S117" s="59"/>
      <c r="T117" s="58"/>
      <c r="U117" s="59"/>
      <c r="V117" s="115"/>
      <c r="W117" s="59"/>
      <c r="X117" s="115"/>
      <c r="Y117" s="59"/>
      <c r="Z117" s="327"/>
      <c r="AA117" s="205"/>
    </row>
    <row r="118" spans="1:27" ht="16.149999999999999" customHeight="1" x14ac:dyDescent="0.25">
      <c r="A118" s="1640" t="s">
        <v>136</v>
      </c>
      <c r="B118" s="94" t="s">
        <v>130</v>
      </c>
      <c r="C118" s="253">
        <f t="shared" si="12"/>
        <v>0</v>
      </c>
      <c r="D118" s="312">
        <f t="shared" si="13"/>
        <v>0</v>
      </c>
      <c r="E118" s="313">
        <f t="shared" si="14"/>
        <v>0</v>
      </c>
      <c r="F118" s="314"/>
      <c r="G118" s="123"/>
      <c r="H118" s="119"/>
      <c r="I118" s="120"/>
      <c r="J118" s="119"/>
      <c r="K118" s="120"/>
      <c r="L118" s="292"/>
      <c r="M118" s="120"/>
      <c r="N118" s="119"/>
      <c r="O118" s="120"/>
      <c r="P118" s="119"/>
      <c r="Q118" s="120"/>
      <c r="R118" s="119"/>
      <c r="S118" s="120"/>
      <c r="T118" s="119"/>
      <c r="U118" s="120"/>
      <c r="V118" s="121"/>
      <c r="W118" s="120"/>
      <c r="X118" s="121"/>
      <c r="Y118" s="120"/>
      <c r="Z118" s="315"/>
      <c r="AA118" s="316"/>
    </row>
    <row r="119" spans="1:27" ht="16.149999999999999" customHeight="1" x14ac:dyDescent="0.25">
      <c r="A119" s="1198"/>
      <c r="B119" s="1106" t="s">
        <v>131</v>
      </c>
      <c r="C119" s="256">
        <f t="shared" si="12"/>
        <v>0</v>
      </c>
      <c r="D119" s="317">
        <f t="shared" si="13"/>
        <v>0</v>
      </c>
      <c r="E119" s="318">
        <f t="shared" si="14"/>
        <v>0</v>
      </c>
      <c r="F119" s="187"/>
      <c r="G119" s="108"/>
      <c r="H119" s="104"/>
      <c r="I119" s="105"/>
      <c r="J119" s="104"/>
      <c r="K119" s="105"/>
      <c r="L119" s="283"/>
      <c r="M119" s="105"/>
      <c r="N119" s="104"/>
      <c r="O119" s="105"/>
      <c r="P119" s="104"/>
      <c r="Q119" s="105"/>
      <c r="R119" s="104"/>
      <c r="S119" s="105"/>
      <c r="T119" s="104"/>
      <c r="U119" s="105"/>
      <c r="V119" s="106"/>
      <c r="W119" s="105"/>
      <c r="X119" s="106"/>
      <c r="Y119" s="105"/>
      <c r="Z119" s="319"/>
      <c r="AA119" s="320"/>
    </row>
    <row r="120" spans="1:27" ht="16.149999999999999" customHeight="1" x14ac:dyDescent="0.25">
      <c r="A120" s="1198"/>
      <c r="B120" s="1107" t="s">
        <v>132</v>
      </c>
      <c r="C120" s="256">
        <f t="shared" si="12"/>
        <v>0</v>
      </c>
      <c r="D120" s="317">
        <f t="shared" si="13"/>
        <v>0</v>
      </c>
      <c r="E120" s="318">
        <f t="shared" si="14"/>
        <v>0</v>
      </c>
      <c r="F120" s="187"/>
      <c r="G120" s="108"/>
      <c r="H120" s="104"/>
      <c r="I120" s="105"/>
      <c r="J120" s="104"/>
      <c r="K120" s="105"/>
      <c r="L120" s="283"/>
      <c r="M120" s="105"/>
      <c r="N120" s="104"/>
      <c r="O120" s="105"/>
      <c r="P120" s="104"/>
      <c r="Q120" s="105"/>
      <c r="R120" s="104"/>
      <c r="S120" s="105"/>
      <c r="T120" s="104"/>
      <c r="U120" s="105"/>
      <c r="V120" s="106"/>
      <c r="W120" s="105"/>
      <c r="X120" s="106"/>
      <c r="Y120" s="105"/>
      <c r="Z120" s="319"/>
      <c r="AA120" s="320"/>
    </row>
    <row r="121" spans="1:27" ht="16.149999999999999" customHeight="1" x14ac:dyDescent="0.25">
      <c r="A121" s="1198"/>
      <c r="B121" s="1107" t="s">
        <v>133</v>
      </c>
      <c r="C121" s="321">
        <f t="shared" si="12"/>
        <v>0</v>
      </c>
      <c r="D121" s="322">
        <f t="shared" si="13"/>
        <v>0</v>
      </c>
      <c r="E121" s="323">
        <f t="shared" si="14"/>
        <v>0</v>
      </c>
      <c r="F121" s="187"/>
      <c r="G121" s="108"/>
      <c r="H121" s="104"/>
      <c r="I121" s="105"/>
      <c r="J121" s="104"/>
      <c r="K121" s="105"/>
      <c r="L121" s="283"/>
      <c r="M121" s="105"/>
      <c r="N121" s="104"/>
      <c r="O121" s="105"/>
      <c r="P121" s="104"/>
      <c r="Q121" s="105"/>
      <c r="R121" s="104"/>
      <c r="S121" s="105"/>
      <c r="T121" s="104"/>
      <c r="U121" s="105"/>
      <c r="V121" s="106"/>
      <c r="W121" s="105"/>
      <c r="X121" s="106"/>
      <c r="Y121" s="105"/>
      <c r="Z121" s="319"/>
      <c r="AA121" s="320"/>
    </row>
    <row r="122" spans="1:27" ht="16.149999999999999" customHeight="1" x14ac:dyDescent="0.25">
      <c r="A122" s="1199"/>
      <c r="B122" s="113" t="s">
        <v>134</v>
      </c>
      <c r="C122" s="261">
        <f t="shared" si="12"/>
        <v>0</v>
      </c>
      <c r="D122" s="324">
        <f t="shared" si="13"/>
        <v>0</v>
      </c>
      <c r="E122" s="325">
        <f t="shared" si="14"/>
        <v>0</v>
      </c>
      <c r="F122" s="326"/>
      <c r="G122" s="117"/>
      <c r="H122" s="58"/>
      <c r="I122" s="59"/>
      <c r="J122" s="58"/>
      <c r="K122" s="59"/>
      <c r="L122" s="296"/>
      <c r="M122" s="59"/>
      <c r="N122" s="58"/>
      <c r="O122" s="59"/>
      <c r="P122" s="58"/>
      <c r="Q122" s="59"/>
      <c r="R122" s="58"/>
      <c r="S122" s="59"/>
      <c r="T122" s="58"/>
      <c r="U122" s="59"/>
      <c r="V122" s="115"/>
      <c r="W122" s="59"/>
      <c r="X122" s="115"/>
      <c r="Y122" s="59"/>
      <c r="Z122" s="327"/>
      <c r="AA122" s="205"/>
    </row>
    <row r="123" spans="1:27" ht="16.149999999999999" customHeight="1" x14ac:dyDescent="0.25">
      <c r="A123" s="1254" t="s">
        <v>137</v>
      </c>
      <c r="B123" s="94" t="s">
        <v>130</v>
      </c>
      <c r="C123" s="253">
        <f t="shared" si="12"/>
        <v>0</v>
      </c>
      <c r="D123" s="312">
        <f t="shared" si="13"/>
        <v>0</v>
      </c>
      <c r="E123" s="313">
        <f t="shared" si="14"/>
        <v>0</v>
      </c>
      <c r="F123" s="314"/>
      <c r="G123" s="123"/>
      <c r="H123" s="119"/>
      <c r="I123" s="120"/>
      <c r="J123" s="119"/>
      <c r="K123" s="120"/>
      <c r="L123" s="292"/>
      <c r="M123" s="120"/>
      <c r="N123" s="119"/>
      <c r="O123" s="120"/>
      <c r="P123" s="119"/>
      <c r="Q123" s="120"/>
      <c r="R123" s="119"/>
      <c r="S123" s="120"/>
      <c r="T123" s="119"/>
      <c r="U123" s="120"/>
      <c r="V123" s="121"/>
      <c r="W123" s="120"/>
      <c r="X123" s="121"/>
      <c r="Y123" s="120"/>
      <c r="Z123" s="315"/>
      <c r="AA123" s="316"/>
    </row>
    <row r="124" spans="1:27" ht="16.149999999999999" customHeight="1" x14ac:dyDescent="0.25">
      <c r="A124" s="1255"/>
      <c r="B124" s="1106" t="s">
        <v>131</v>
      </c>
      <c r="C124" s="256">
        <f t="shared" si="12"/>
        <v>0</v>
      </c>
      <c r="D124" s="317">
        <f t="shared" si="13"/>
        <v>0</v>
      </c>
      <c r="E124" s="318">
        <f t="shared" si="14"/>
        <v>0</v>
      </c>
      <c r="F124" s="187"/>
      <c r="G124" s="108"/>
      <c r="H124" s="104"/>
      <c r="I124" s="105"/>
      <c r="J124" s="104"/>
      <c r="K124" s="105"/>
      <c r="L124" s="283"/>
      <c r="M124" s="105"/>
      <c r="N124" s="104"/>
      <c r="O124" s="105"/>
      <c r="P124" s="104"/>
      <c r="Q124" s="105"/>
      <c r="R124" s="104"/>
      <c r="S124" s="105"/>
      <c r="T124" s="104"/>
      <c r="U124" s="105"/>
      <c r="V124" s="106"/>
      <c r="W124" s="105"/>
      <c r="X124" s="106"/>
      <c r="Y124" s="105"/>
      <c r="Z124" s="319"/>
      <c r="AA124" s="320"/>
    </row>
    <row r="125" spans="1:27" ht="16.149999999999999" customHeight="1" x14ac:dyDescent="0.25">
      <c r="A125" s="1255"/>
      <c r="B125" s="1107" t="s">
        <v>132</v>
      </c>
      <c r="C125" s="256">
        <f t="shared" si="12"/>
        <v>0</v>
      </c>
      <c r="D125" s="317">
        <f t="shared" si="13"/>
        <v>0</v>
      </c>
      <c r="E125" s="318">
        <f t="shared" si="14"/>
        <v>0</v>
      </c>
      <c r="F125" s="187"/>
      <c r="G125" s="108"/>
      <c r="H125" s="104"/>
      <c r="I125" s="105"/>
      <c r="J125" s="104"/>
      <c r="K125" s="105"/>
      <c r="L125" s="283"/>
      <c r="M125" s="105"/>
      <c r="N125" s="104"/>
      <c r="O125" s="105"/>
      <c r="P125" s="104"/>
      <c r="Q125" s="105"/>
      <c r="R125" s="104"/>
      <c r="S125" s="105"/>
      <c r="T125" s="104"/>
      <c r="U125" s="105"/>
      <c r="V125" s="106"/>
      <c r="W125" s="105"/>
      <c r="X125" s="106"/>
      <c r="Y125" s="105"/>
      <c r="Z125" s="319"/>
      <c r="AA125" s="320"/>
    </row>
    <row r="126" spans="1:27" ht="16.149999999999999" customHeight="1" x14ac:dyDescent="0.25">
      <c r="A126" s="1256"/>
      <c r="B126" s="1107" t="s">
        <v>133</v>
      </c>
      <c r="C126" s="321">
        <f t="shared" si="12"/>
        <v>0</v>
      </c>
      <c r="D126" s="322">
        <f t="shared" si="13"/>
        <v>0</v>
      </c>
      <c r="E126" s="323">
        <f t="shared" si="14"/>
        <v>0</v>
      </c>
      <c r="F126" s="187"/>
      <c r="G126" s="108"/>
      <c r="H126" s="104"/>
      <c r="I126" s="105"/>
      <c r="J126" s="104"/>
      <c r="K126" s="105"/>
      <c r="L126" s="283"/>
      <c r="M126" s="105"/>
      <c r="N126" s="104"/>
      <c r="O126" s="105"/>
      <c r="P126" s="104"/>
      <c r="Q126" s="105"/>
      <c r="R126" s="104"/>
      <c r="S126" s="105"/>
      <c r="T126" s="104"/>
      <c r="U126" s="105"/>
      <c r="V126" s="106"/>
      <c r="W126" s="105"/>
      <c r="X126" s="106"/>
      <c r="Y126" s="105"/>
      <c r="Z126" s="319"/>
      <c r="AA126" s="320"/>
    </row>
    <row r="127" spans="1:27" ht="16.149999999999999" customHeight="1" x14ac:dyDescent="0.25">
      <c r="A127" s="1257"/>
      <c r="B127" s="113" t="s">
        <v>134</v>
      </c>
      <c r="C127" s="261">
        <f t="shared" si="12"/>
        <v>0</v>
      </c>
      <c r="D127" s="324">
        <f t="shared" si="13"/>
        <v>0</v>
      </c>
      <c r="E127" s="325">
        <f t="shared" si="14"/>
        <v>0</v>
      </c>
      <c r="F127" s="326"/>
      <c r="G127" s="117"/>
      <c r="H127" s="58"/>
      <c r="I127" s="59"/>
      <c r="J127" s="58"/>
      <c r="K127" s="59"/>
      <c r="L127" s="296"/>
      <c r="M127" s="59"/>
      <c r="N127" s="58"/>
      <c r="O127" s="59"/>
      <c r="P127" s="58"/>
      <c r="Q127" s="59"/>
      <c r="R127" s="58"/>
      <c r="S127" s="59"/>
      <c r="T127" s="58"/>
      <c r="U127" s="59"/>
      <c r="V127" s="115"/>
      <c r="W127" s="59"/>
      <c r="X127" s="115"/>
      <c r="Y127" s="59"/>
      <c r="Z127" s="327"/>
      <c r="AA127" s="205"/>
    </row>
    <row r="128" spans="1:27" ht="16.149999999999999" customHeight="1" x14ac:dyDescent="0.25">
      <c r="A128" s="1254" t="s">
        <v>138</v>
      </c>
      <c r="B128" s="94" t="s">
        <v>130</v>
      </c>
      <c r="C128" s="253">
        <f t="shared" si="12"/>
        <v>0</v>
      </c>
      <c r="D128" s="312">
        <f t="shared" si="13"/>
        <v>0</v>
      </c>
      <c r="E128" s="313">
        <f t="shared" si="14"/>
        <v>0</v>
      </c>
      <c r="F128" s="314"/>
      <c r="G128" s="123"/>
      <c r="H128" s="119"/>
      <c r="I128" s="120"/>
      <c r="J128" s="119"/>
      <c r="K128" s="120"/>
      <c r="L128" s="292"/>
      <c r="M128" s="120"/>
      <c r="N128" s="119"/>
      <c r="O128" s="120"/>
      <c r="P128" s="119"/>
      <c r="Q128" s="120"/>
      <c r="R128" s="119"/>
      <c r="S128" s="120"/>
      <c r="T128" s="119"/>
      <c r="U128" s="120"/>
      <c r="V128" s="121"/>
      <c r="W128" s="120"/>
      <c r="X128" s="121"/>
      <c r="Y128" s="120"/>
      <c r="Z128" s="315"/>
      <c r="AA128" s="316"/>
    </row>
    <row r="129" spans="1:27" ht="16.149999999999999" customHeight="1" x14ac:dyDescent="0.25">
      <c r="A129" s="1255"/>
      <c r="B129" s="1106" t="s">
        <v>131</v>
      </c>
      <c r="C129" s="256">
        <f t="shared" si="12"/>
        <v>0</v>
      </c>
      <c r="D129" s="317">
        <f t="shared" si="13"/>
        <v>0</v>
      </c>
      <c r="E129" s="318">
        <f t="shared" si="14"/>
        <v>0</v>
      </c>
      <c r="F129" s="187"/>
      <c r="G129" s="108"/>
      <c r="H129" s="104"/>
      <c r="I129" s="105"/>
      <c r="J129" s="104"/>
      <c r="K129" s="105"/>
      <c r="L129" s="283"/>
      <c r="M129" s="105"/>
      <c r="N129" s="104"/>
      <c r="O129" s="105"/>
      <c r="P129" s="104"/>
      <c r="Q129" s="105"/>
      <c r="R129" s="104"/>
      <c r="S129" s="105"/>
      <c r="T129" s="104"/>
      <c r="U129" s="105"/>
      <c r="V129" s="106"/>
      <c r="W129" s="105"/>
      <c r="X129" s="106"/>
      <c r="Y129" s="105"/>
      <c r="Z129" s="319"/>
      <c r="AA129" s="320"/>
    </row>
    <row r="130" spans="1:27" ht="16.149999999999999" customHeight="1" x14ac:dyDescent="0.25">
      <c r="A130" s="1255"/>
      <c r="B130" s="1107" t="s">
        <v>132</v>
      </c>
      <c r="C130" s="256">
        <f t="shared" si="12"/>
        <v>0</v>
      </c>
      <c r="D130" s="317">
        <f t="shared" si="13"/>
        <v>0</v>
      </c>
      <c r="E130" s="318">
        <f t="shared" si="14"/>
        <v>0</v>
      </c>
      <c r="F130" s="187"/>
      <c r="G130" s="108"/>
      <c r="H130" s="104"/>
      <c r="I130" s="105"/>
      <c r="J130" s="104"/>
      <c r="K130" s="105"/>
      <c r="L130" s="283"/>
      <c r="M130" s="105"/>
      <c r="N130" s="104"/>
      <c r="O130" s="105"/>
      <c r="P130" s="104"/>
      <c r="Q130" s="105"/>
      <c r="R130" s="104"/>
      <c r="S130" s="105"/>
      <c r="T130" s="104"/>
      <c r="U130" s="105"/>
      <c r="V130" s="106"/>
      <c r="W130" s="105"/>
      <c r="X130" s="106"/>
      <c r="Y130" s="105"/>
      <c r="Z130" s="319"/>
      <c r="AA130" s="320"/>
    </row>
    <row r="131" spans="1:27" ht="16.149999999999999" customHeight="1" x14ac:dyDescent="0.25">
      <c r="A131" s="1256"/>
      <c r="B131" s="1107" t="s">
        <v>133</v>
      </c>
      <c r="C131" s="321">
        <f t="shared" si="12"/>
        <v>0</v>
      </c>
      <c r="D131" s="322">
        <f t="shared" si="13"/>
        <v>0</v>
      </c>
      <c r="E131" s="323">
        <f t="shared" si="14"/>
        <v>0</v>
      </c>
      <c r="F131" s="187"/>
      <c r="G131" s="108"/>
      <c r="H131" s="104"/>
      <c r="I131" s="105"/>
      <c r="J131" s="104"/>
      <c r="K131" s="105"/>
      <c r="L131" s="283"/>
      <c r="M131" s="105"/>
      <c r="N131" s="104"/>
      <c r="O131" s="105"/>
      <c r="P131" s="104"/>
      <c r="Q131" s="105"/>
      <c r="R131" s="104"/>
      <c r="S131" s="105"/>
      <c r="T131" s="104"/>
      <c r="U131" s="105"/>
      <c r="V131" s="106"/>
      <c r="W131" s="105"/>
      <c r="X131" s="106"/>
      <c r="Y131" s="105"/>
      <c r="Z131" s="319"/>
      <c r="AA131" s="320"/>
    </row>
    <row r="132" spans="1:27" ht="16.149999999999999" customHeight="1" x14ac:dyDescent="0.25">
      <c r="A132" s="1257"/>
      <c r="B132" s="113" t="s">
        <v>134</v>
      </c>
      <c r="C132" s="261">
        <f t="shared" si="12"/>
        <v>0</v>
      </c>
      <c r="D132" s="324">
        <f t="shared" si="13"/>
        <v>0</v>
      </c>
      <c r="E132" s="325">
        <f t="shared" si="14"/>
        <v>0</v>
      </c>
      <c r="F132" s="326"/>
      <c r="G132" s="117"/>
      <c r="H132" s="58"/>
      <c r="I132" s="59"/>
      <c r="J132" s="58"/>
      <c r="K132" s="59"/>
      <c r="L132" s="296"/>
      <c r="M132" s="59"/>
      <c r="N132" s="58"/>
      <c r="O132" s="59"/>
      <c r="P132" s="58"/>
      <c r="Q132" s="59"/>
      <c r="R132" s="58"/>
      <c r="S132" s="59"/>
      <c r="T132" s="58"/>
      <c r="U132" s="59"/>
      <c r="V132" s="115"/>
      <c r="W132" s="59"/>
      <c r="X132" s="115"/>
      <c r="Y132" s="59"/>
      <c r="Z132" s="327"/>
      <c r="AA132" s="205"/>
    </row>
    <row r="133" spans="1:27" ht="16.149999999999999" customHeight="1" x14ac:dyDescent="0.25">
      <c r="A133" s="1640" t="s">
        <v>139</v>
      </c>
      <c r="B133" s="94" t="s">
        <v>130</v>
      </c>
      <c r="C133" s="253">
        <f t="shared" si="12"/>
        <v>0</v>
      </c>
      <c r="D133" s="312">
        <f t="shared" si="13"/>
        <v>0</v>
      </c>
      <c r="E133" s="313">
        <f t="shared" si="14"/>
        <v>0</v>
      </c>
      <c r="F133" s="314"/>
      <c r="G133" s="123"/>
      <c r="H133" s="119"/>
      <c r="I133" s="120"/>
      <c r="J133" s="119"/>
      <c r="K133" s="120"/>
      <c r="L133" s="292"/>
      <c r="M133" s="120"/>
      <c r="N133" s="119"/>
      <c r="O133" s="120"/>
      <c r="P133" s="119"/>
      <c r="Q133" s="120"/>
      <c r="R133" s="119"/>
      <c r="S133" s="120"/>
      <c r="T133" s="119"/>
      <c r="U133" s="120"/>
      <c r="V133" s="121"/>
      <c r="W133" s="120"/>
      <c r="X133" s="121"/>
      <c r="Y133" s="120"/>
      <c r="Z133" s="315"/>
      <c r="AA133" s="316"/>
    </row>
    <row r="134" spans="1:27" ht="16.149999999999999" customHeight="1" x14ac:dyDescent="0.25">
      <c r="A134" s="1198"/>
      <c r="B134" s="1106" t="s">
        <v>131</v>
      </c>
      <c r="C134" s="256">
        <f t="shared" si="12"/>
        <v>0</v>
      </c>
      <c r="D134" s="317">
        <f t="shared" si="13"/>
        <v>0</v>
      </c>
      <c r="E134" s="318">
        <f t="shared" si="14"/>
        <v>0</v>
      </c>
      <c r="F134" s="187"/>
      <c r="G134" s="108"/>
      <c r="H134" s="104"/>
      <c r="I134" s="105"/>
      <c r="J134" s="104"/>
      <c r="K134" s="105"/>
      <c r="L134" s="283"/>
      <c r="M134" s="105"/>
      <c r="N134" s="104"/>
      <c r="O134" s="105"/>
      <c r="P134" s="104"/>
      <c r="Q134" s="105"/>
      <c r="R134" s="104"/>
      <c r="S134" s="105"/>
      <c r="T134" s="104"/>
      <c r="U134" s="105"/>
      <c r="V134" s="106"/>
      <c r="W134" s="105"/>
      <c r="X134" s="106"/>
      <c r="Y134" s="105"/>
      <c r="Z134" s="319"/>
      <c r="AA134" s="320"/>
    </row>
    <row r="135" spans="1:27" ht="16.149999999999999" customHeight="1" x14ac:dyDescent="0.25">
      <c r="A135" s="1198"/>
      <c r="B135" s="1107" t="s">
        <v>132</v>
      </c>
      <c r="C135" s="256">
        <f t="shared" si="12"/>
        <v>0</v>
      </c>
      <c r="D135" s="317">
        <f t="shared" si="13"/>
        <v>0</v>
      </c>
      <c r="E135" s="318">
        <f t="shared" si="14"/>
        <v>0</v>
      </c>
      <c r="F135" s="187"/>
      <c r="G135" s="108"/>
      <c r="H135" s="104"/>
      <c r="I135" s="105"/>
      <c r="J135" s="104"/>
      <c r="K135" s="105"/>
      <c r="L135" s="283"/>
      <c r="M135" s="105"/>
      <c r="N135" s="104"/>
      <c r="O135" s="105"/>
      <c r="P135" s="104"/>
      <c r="Q135" s="105"/>
      <c r="R135" s="104"/>
      <c r="S135" s="105"/>
      <c r="T135" s="104"/>
      <c r="U135" s="105"/>
      <c r="V135" s="106"/>
      <c r="W135" s="105"/>
      <c r="X135" s="106"/>
      <c r="Y135" s="105"/>
      <c r="Z135" s="319"/>
      <c r="AA135" s="320"/>
    </row>
    <row r="136" spans="1:27" ht="16.149999999999999" customHeight="1" x14ac:dyDescent="0.25">
      <c r="A136" s="1198"/>
      <c r="B136" s="1107" t="s">
        <v>133</v>
      </c>
      <c r="C136" s="321">
        <f t="shared" si="12"/>
        <v>0</v>
      </c>
      <c r="D136" s="322">
        <f t="shared" si="13"/>
        <v>0</v>
      </c>
      <c r="E136" s="323">
        <f t="shared" si="14"/>
        <v>0</v>
      </c>
      <c r="F136" s="187"/>
      <c r="G136" s="108"/>
      <c r="H136" s="104"/>
      <c r="I136" s="105"/>
      <c r="J136" s="104"/>
      <c r="K136" s="105"/>
      <c r="L136" s="283"/>
      <c r="M136" s="105"/>
      <c r="N136" s="104"/>
      <c r="O136" s="105"/>
      <c r="P136" s="104"/>
      <c r="Q136" s="105"/>
      <c r="R136" s="104"/>
      <c r="S136" s="105"/>
      <c r="T136" s="104"/>
      <c r="U136" s="105"/>
      <c r="V136" s="106"/>
      <c r="W136" s="105"/>
      <c r="X136" s="106"/>
      <c r="Y136" s="105"/>
      <c r="Z136" s="319"/>
      <c r="AA136" s="320"/>
    </row>
    <row r="137" spans="1:27" ht="16.149999999999999" customHeight="1" x14ac:dyDescent="0.25">
      <c r="A137" s="1198"/>
      <c r="B137" s="130" t="s">
        <v>134</v>
      </c>
      <c r="C137" s="258">
        <f t="shared" si="12"/>
        <v>0</v>
      </c>
      <c r="D137" s="328">
        <f t="shared" si="13"/>
        <v>0</v>
      </c>
      <c r="E137" s="329">
        <f t="shared" si="14"/>
        <v>0</v>
      </c>
      <c r="F137" s="330"/>
      <c r="G137" s="138"/>
      <c r="H137" s="134"/>
      <c r="I137" s="135"/>
      <c r="J137" s="134"/>
      <c r="K137" s="135"/>
      <c r="L137" s="295"/>
      <c r="M137" s="135"/>
      <c r="N137" s="134"/>
      <c r="O137" s="135"/>
      <c r="P137" s="134"/>
      <c r="Q137" s="135"/>
      <c r="R137" s="134"/>
      <c r="S137" s="135"/>
      <c r="T137" s="134"/>
      <c r="U137" s="135"/>
      <c r="V137" s="136"/>
      <c r="W137" s="135"/>
      <c r="X137" s="136"/>
      <c r="Y137" s="135"/>
      <c r="Z137" s="331"/>
      <c r="AA137" s="332"/>
    </row>
    <row r="138" spans="1:27" ht="16.149999999999999" customHeight="1" thickBot="1" x14ac:dyDescent="0.3">
      <c r="A138" s="1650" t="s">
        <v>140</v>
      </c>
      <c r="B138" s="1651"/>
      <c r="C138" s="333">
        <f t="shared" ref="C138:AA138" si="15">SUM(C108:C137)</f>
        <v>0</v>
      </c>
      <c r="D138" s="334">
        <f t="shared" si="15"/>
        <v>0</v>
      </c>
      <c r="E138" s="335">
        <f t="shared" si="15"/>
        <v>0</v>
      </c>
      <c r="F138" s="336">
        <f t="shared" si="15"/>
        <v>0</v>
      </c>
      <c r="G138" s="1019">
        <f t="shared" si="15"/>
        <v>0</v>
      </c>
      <c r="H138" s="336">
        <f t="shared" si="15"/>
        <v>0</v>
      </c>
      <c r="I138" s="1019">
        <f t="shared" si="15"/>
        <v>0</v>
      </c>
      <c r="J138" s="336">
        <f t="shared" si="15"/>
        <v>0</v>
      </c>
      <c r="K138" s="1019">
        <f t="shared" si="15"/>
        <v>0</v>
      </c>
      <c r="L138" s="336">
        <f t="shared" si="15"/>
        <v>0</v>
      </c>
      <c r="M138" s="1019">
        <f t="shared" si="15"/>
        <v>0</v>
      </c>
      <c r="N138" s="336">
        <f t="shared" si="15"/>
        <v>0</v>
      </c>
      <c r="O138" s="1019">
        <f t="shared" si="15"/>
        <v>0</v>
      </c>
      <c r="P138" s="336">
        <f t="shared" si="15"/>
        <v>0</v>
      </c>
      <c r="Q138" s="1019">
        <f t="shared" si="15"/>
        <v>0</v>
      </c>
      <c r="R138" s="336">
        <f t="shared" si="15"/>
        <v>0</v>
      </c>
      <c r="S138" s="1019">
        <f t="shared" si="15"/>
        <v>0</v>
      </c>
      <c r="T138" s="336">
        <f t="shared" si="15"/>
        <v>0</v>
      </c>
      <c r="U138" s="1019">
        <f t="shared" si="15"/>
        <v>0</v>
      </c>
      <c r="V138" s="336">
        <f t="shared" si="15"/>
        <v>0</v>
      </c>
      <c r="W138" s="1019">
        <f t="shared" si="15"/>
        <v>0</v>
      </c>
      <c r="X138" s="336">
        <f t="shared" si="15"/>
        <v>0</v>
      </c>
      <c r="Y138" s="1019">
        <f t="shared" si="15"/>
        <v>0</v>
      </c>
      <c r="Z138" s="338">
        <f t="shared" si="15"/>
        <v>0</v>
      </c>
      <c r="AA138" s="1020">
        <f t="shared" si="15"/>
        <v>0</v>
      </c>
    </row>
    <row r="139" spans="1:27" ht="16.149999999999999" customHeight="1" thickTop="1" x14ac:dyDescent="0.25">
      <c r="A139" s="1200" t="s">
        <v>141</v>
      </c>
      <c r="B139" s="139" t="s">
        <v>130</v>
      </c>
      <c r="C139" s="340">
        <f t="shared" ref="C139:C148" si="16">SUM(D139+E139)</f>
        <v>0</v>
      </c>
      <c r="D139" s="341">
        <f t="shared" ref="D139:E148" si="17">SUM(F139+H139+J139+L139+N139+P139+R139+T139+V139+X139+Z139)</f>
        <v>0</v>
      </c>
      <c r="E139" s="342">
        <f t="shared" si="17"/>
        <v>0</v>
      </c>
      <c r="F139" s="343"/>
      <c r="G139" s="147"/>
      <c r="H139" s="143"/>
      <c r="I139" s="144"/>
      <c r="J139" s="143"/>
      <c r="K139" s="144"/>
      <c r="L139" s="344"/>
      <c r="M139" s="144"/>
      <c r="N139" s="143"/>
      <c r="O139" s="144"/>
      <c r="P139" s="143"/>
      <c r="Q139" s="144"/>
      <c r="R139" s="143"/>
      <c r="S139" s="144"/>
      <c r="T139" s="143"/>
      <c r="U139" s="144"/>
      <c r="V139" s="145"/>
      <c r="W139" s="144"/>
      <c r="X139" s="145"/>
      <c r="Y139" s="144"/>
      <c r="Z139" s="345"/>
      <c r="AA139" s="346"/>
    </row>
    <row r="140" spans="1:27" ht="16.149999999999999" customHeight="1" x14ac:dyDescent="0.25">
      <c r="A140" s="1201"/>
      <c r="B140" s="1106" t="s">
        <v>131</v>
      </c>
      <c r="C140" s="256">
        <f t="shared" si="16"/>
        <v>0</v>
      </c>
      <c r="D140" s="317">
        <f t="shared" si="17"/>
        <v>0</v>
      </c>
      <c r="E140" s="318">
        <f t="shared" si="17"/>
        <v>0</v>
      </c>
      <c r="F140" s="52"/>
      <c r="G140" s="100"/>
      <c r="H140" s="50"/>
      <c r="I140" s="51"/>
      <c r="J140" s="50"/>
      <c r="K140" s="51"/>
      <c r="L140" s="347"/>
      <c r="M140" s="51"/>
      <c r="N140" s="50"/>
      <c r="O140" s="51"/>
      <c r="P140" s="50"/>
      <c r="Q140" s="51"/>
      <c r="R140" s="50"/>
      <c r="S140" s="51"/>
      <c r="T140" s="50"/>
      <c r="U140" s="51"/>
      <c r="V140" s="98"/>
      <c r="W140" s="51"/>
      <c r="X140" s="98"/>
      <c r="Y140" s="51"/>
      <c r="Z140" s="348"/>
      <c r="AA140" s="349"/>
    </row>
    <row r="141" spans="1:27" ht="16.149999999999999" customHeight="1" x14ac:dyDescent="0.25">
      <c r="A141" s="1201"/>
      <c r="B141" s="1107" t="s">
        <v>132</v>
      </c>
      <c r="C141" s="256">
        <f t="shared" si="16"/>
        <v>0</v>
      </c>
      <c r="D141" s="317">
        <f t="shared" si="17"/>
        <v>0</v>
      </c>
      <c r="E141" s="318">
        <f t="shared" si="17"/>
        <v>0</v>
      </c>
      <c r="F141" s="52"/>
      <c r="G141" s="100"/>
      <c r="H141" s="50"/>
      <c r="I141" s="51"/>
      <c r="J141" s="50"/>
      <c r="K141" s="51"/>
      <c r="L141" s="347"/>
      <c r="M141" s="51"/>
      <c r="N141" s="50"/>
      <c r="O141" s="51"/>
      <c r="P141" s="50"/>
      <c r="Q141" s="51"/>
      <c r="R141" s="50"/>
      <c r="S141" s="51"/>
      <c r="T141" s="50"/>
      <c r="U141" s="51"/>
      <c r="V141" s="98"/>
      <c r="W141" s="51"/>
      <c r="X141" s="98"/>
      <c r="Y141" s="51"/>
      <c r="Z141" s="348"/>
      <c r="AA141" s="349"/>
    </row>
    <row r="142" spans="1:27" ht="16.149999999999999" customHeight="1" x14ac:dyDescent="0.25">
      <c r="A142" s="1201"/>
      <c r="B142" s="1107" t="s">
        <v>133</v>
      </c>
      <c r="C142" s="256">
        <f t="shared" si="16"/>
        <v>0</v>
      </c>
      <c r="D142" s="317">
        <f t="shared" si="17"/>
        <v>0</v>
      </c>
      <c r="E142" s="318">
        <f t="shared" si="17"/>
        <v>0</v>
      </c>
      <c r="F142" s="52"/>
      <c r="G142" s="100"/>
      <c r="H142" s="50"/>
      <c r="I142" s="51"/>
      <c r="J142" s="50"/>
      <c r="K142" s="51"/>
      <c r="L142" s="347"/>
      <c r="M142" s="51"/>
      <c r="N142" s="50"/>
      <c r="O142" s="51"/>
      <c r="P142" s="50"/>
      <c r="Q142" s="51"/>
      <c r="R142" s="50"/>
      <c r="S142" s="51"/>
      <c r="T142" s="50"/>
      <c r="U142" s="51"/>
      <c r="V142" s="98"/>
      <c r="W142" s="51"/>
      <c r="X142" s="98"/>
      <c r="Y142" s="51"/>
      <c r="Z142" s="348"/>
      <c r="AA142" s="349"/>
    </row>
    <row r="143" spans="1:27" ht="16.149999999999999" customHeight="1" x14ac:dyDescent="0.25">
      <c r="A143" s="1201"/>
      <c r="B143" s="130" t="s">
        <v>134</v>
      </c>
      <c r="C143" s="350">
        <f t="shared" si="16"/>
        <v>0</v>
      </c>
      <c r="D143" s="351">
        <f t="shared" si="17"/>
        <v>0</v>
      </c>
      <c r="E143" s="352">
        <f t="shared" si="17"/>
        <v>0</v>
      </c>
      <c r="F143" s="353"/>
      <c r="G143" s="290"/>
      <c r="H143" s="288"/>
      <c r="I143" s="354"/>
      <c r="J143" s="288"/>
      <c r="K143" s="354"/>
      <c r="L143" s="289"/>
      <c r="M143" s="354"/>
      <c r="N143" s="288"/>
      <c r="O143" s="354"/>
      <c r="P143" s="288"/>
      <c r="Q143" s="354"/>
      <c r="R143" s="288"/>
      <c r="S143" s="354"/>
      <c r="T143" s="288"/>
      <c r="U143" s="354"/>
      <c r="V143" s="355"/>
      <c r="W143" s="354"/>
      <c r="X143" s="355"/>
      <c r="Y143" s="354"/>
      <c r="Z143" s="356"/>
      <c r="AA143" s="357"/>
    </row>
    <row r="144" spans="1:27" ht="16.149999999999999" customHeight="1" x14ac:dyDescent="0.25">
      <c r="A144" s="1644" t="s">
        <v>142</v>
      </c>
      <c r="B144" s="94" t="s">
        <v>130</v>
      </c>
      <c r="C144" s="253">
        <f t="shared" si="16"/>
        <v>0</v>
      </c>
      <c r="D144" s="312">
        <f t="shared" si="17"/>
        <v>0</v>
      </c>
      <c r="E144" s="313">
        <f t="shared" si="17"/>
        <v>0</v>
      </c>
      <c r="F144" s="314"/>
      <c r="G144" s="123"/>
      <c r="H144" s="119"/>
      <c r="I144" s="120"/>
      <c r="J144" s="119"/>
      <c r="K144" s="120"/>
      <c r="L144" s="292"/>
      <c r="M144" s="120"/>
      <c r="N144" s="119"/>
      <c r="O144" s="120"/>
      <c r="P144" s="119"/>
      <c r="Q144" s="120"/>
      <c r="R144" s="119"/>
      <c r="S144" s="120"/>
      <c r="T144" s="119"/>
      <c r="U144" s="120"/>
      <c r="V144" s="121"/>
      <c r="W144" s="120"/>
      <c r="X144" s="121"/>
      <c r="Y144" s="120"/>
      <c r="Z144" s="315"/>
      <c r="AA144" s="316"/>
    </row>
    <row r="145" spans="1:130" ht="16.149999999999999" customHeight="1" x14ac:dyDescent="0.25">
      <c r="A145" s="1201"/>
      <c r="B145" s="1106" t="s">
        <v>131</v>
      </c>
      <c r="C145" s="256">
        <f t="shared" si="16"/>
        <v>0</v>
      </c>
      <c r="D145" s="317">
        <f t="shared" si="17"/>
        <v>0</v>
      </c>
      <c r="E145" s="318">
        <f t="shared" si="17"/>
        <v>0</v>
      </c>
      <c r="F145" s="52"/>
      <c r="G145" s="100"/>
      <c r="H145" s="50"/>
      <c r="I145" s="51"/>
      <c r="J145" s="50"/>
      <c r="K145" s="51"/>
      <c r="L145" s="347"/>
      <c r="M145" s="51"/>
      <c r="N145" s="50"/>
      <c r="O145" s="51"/>
      <c r="P145" s="50"/>
      <c r="Q145" s="51"/>
      <c r="R145" s="50"/>
      <c r="S145" s="51"/>
      <c r="T145" s="50"/>
      <c r="U145" s="51"/>
      <c r="V145" s="98"/>
      <c r="W145" s="51"/>
      <c r="X145" s="98"/>
      <c r="Y145" s="51"/>
      <c r="Z145" s="348"/>
      <c r="AA145" s="349"/>
    </row>
    <row r="146" spans="1:130" ht="16.149999999999999" customHeight="1" x14ac:dyDescent="0.25">
      <c r="A146" s="1201"/>
      <c r="B146" s="1107" t="s">
        <v>132</v>
      </c>
      <c r="C146" s="256">
        <f t="shared" si="16"/>
        <v>0</v>
      </c>
      <c r="D146" s="317">
        <f t="shared" si="17"/>
        <v>0</v>
      </c>
      <c r="E146" s="318">
        <f t="shared" si="17"/>
        <v>0</v>
      </c>
      <c r="F146" s="52"/>
      <c r="G146" s="100"/>
      <c r="H146" s="50"/>
      <c r="I146" s="51"/>
      <c r="J146" s="50"/>
      <c r="K146" s="51"/>
      <c r="L146" s="347"/>
      <c r="M146" s="51"/>
      <c r="N146" s="50"/>
      <c r="O146" s="51"/>
      <c r="P146" s="50"/>
      <c r="Q146" s="51"/>
      <c r="R146" s="50"/>
      <c r="S146" s="51"/>
      <c r="T146" s="50"/>
      <c r="U146" s="51"/>
      <c r="V146" s="98"/>
      <c r="W146" s="51"/>
      <c r="X146" s="98"/>
      <c r="Y146" s="51"/>
      <c r="Z146" s="348"/>
      <c r="AA146" s="349"/>
    </row>
    <row r="147" spans="1:130" ht="16.149999999999999" customHeight="1" x14ac:dyDescent="0.25">
      <c r="A147" s="1201"/>
      <c r="B147" s="1107" t="s">
        <v>133</v>
      </c>
      <c r="C147" s="256">
        <f t="shared" si="16"/>
        <v>0</v>
      </c>
      <c r="D147" s="317">
        <f t="shared" si="17"/>
        <v>0</v>
      </c>
      <c r="E147" s="318">
        <f t="shared" si="17"/>
        <v>0</v>
      </c>
      <c r="F147" s="52"/>
      <c r="G147" s="100"/>
      <c r="H147" s="50"/>
      <c r="I147" s="51"/>
      <c r="J147" s="50"/>
      <c r="K147" s="51"/>
      <c r="L147" s="347"/>
      <c r="M147" s="51"/>
      <c r="N147" s="50"/>
      <c r="O147" s="51"/>
      <c r="P147" s="50"/>
      <c r="Q147" s="51"/>
      <c r="R147" s="50"/>
      <c r="S147" s="51"/>
      <c r="T147" s="50"/>
      <c r="U147" s="51"/>
      <c r="V147" s="98"/>
      <c r="W147" s="51"/>
      <c r="X147" s="98"/>
      <c r="Y147" s="51"/>
      <c r="Z147" s="348"/>
      <c r="AA147" s="349"/>
    </row>
    <row r="148" spans="1:130" ht="16.149999999999999" customHeight="1" x14ac:dyDescent="0.25">
      <c r="A148" s="1190"/>
      <c r="B148" s="113" t="s">
        <v>134</v>
      </c>
      <c r="C148" s="358">
        <f t="shared" si="16"/>
        <v>0</v>
      </c>
      <c r="D148" s="359">
        <f t="shared" si="17"/>
        <v>0</v>
      </c>
      <c r="E148" s="360">
        <f t="shared" si="17"/>
        <v>0</v>
      </c>
      <c r="F148" s="361"/>
      <c r="G148" s="362"/>
      <c r="H148" s="206"/>
      <c r="I148" s="209"/>
      <c r="J148" s="206"/>
      <c r="K148" s="209"/>
      <c r="L148" s="207"/>
      <c r="M148" s="209"/>
      <c r="N148" s="206"/>
      <c r="O148" s="209"/>
      <c r="P148" s="206"/>
      <c r="Q148" s="209"/>
      <c r="R148" s="206"/>
      <c r="S148" s="209"/>
      <c r="T148" s="206"/>
      <c r="U148" s="209"/>
      <c r="V148" s="208"/>
      <c r="W148" s="209"/>
      <c r="X148" s="208"/>
      <c r="Y148" s="209"/>
      <c r="Z148" s="363"/>
      <c r="AA148" s="364"/>
    </row>
    <row r="149" spans="1:130" ht="16.149999999999999" customHeight="1" x14ac:dyDescent="0.25">
      <c r="A149" s="1650" t="s">
        <v>140</v>
      </c>
      <c r="B149" s="1651"/>
      <c r="C149" s="333">
        <f t="shared" ref="C149:AA149" si="18">SUM(C139:C148)</f>
        <v>0</v>
      </c>
      <c r="D149" s="334">
        <f t="shared" si="18"/>
        <v>0</v>
      </c>
      <c r="E149" s="335">
        <f t="shared" si="18"/>
        <v>0</v>
      </c>
      <c r="F149" s="333">
        <f t="shared" si="18"/>
        <v>0</v>
      </c>
      <c r="G149" s="1019">
        <f t="shared" si="18"/>
        <v>0</v>
      </c>
      <c r="H149" s="333">
        <f t="shared" si="18"/>
        <v>0</v>
      </c>
      <c r="I149" s="1019">
        <f t="shared" si="18"/>
        <v>0</v>
      </c>
      <c r="J149" s="333">
        <f t="shared" si="18"/>
        <v>0</v>
      </c>
      <c r="K149" s="1019">
        <f t="shared" si="18"/>
        <v>0</v>
      </c>
      <c r="L149" s="333">
        <f t="shared" si="18"/>
        <v>0</v>
      </c>
      <c r="M149" s="1019">
        <f t="shared" si="18"/>
        <v>0</v>
      </c>
      <c r="N149" s="333">
        <f t="shared" si="18"/>
        <v>0</v>
      </c>
      <c r="O149" s="1019">
        <f t="shared" si="18"/>
        <v>0</v>
      </c>
      <c r="P149" s="333">
        <f t="shared" si="18"/>
        <v>0</v>
      </c>
      <c r="Q149" s="1019">
        <f t="shared" si="18"/>
        <v>0</v>
      </c>
      <c r="R149" s="333">
        <f t="shared" si="18"/>
        <v>0</v>
      </c>
      <c r="S149" s="1019">
        <f t="shared" si="18"/>
        <v>0</v>
      </c>
      <c r="T149" s="333">
        <f t="shared" si="18"/>
        <v>0</v>
      </c>
      <c r="U149" s="1019">
        <f t="shared" si="18"/>
        <v>0</v>
      </c>
      <c r="V149" s="333">
        <f t="shared" si="18"/>
        <v>0</v>
      </c>
      <c r="W149" s="1019">
        <f t="shared" si="18"/>
        <v>0</v>
      </c>
      <c r="X149" s="333">
        <f t="shared" si="18"/>
        <v>0</v>
      </c>
      <c r="Y149" s="1019">
        <f t="shared" si="18"/>
        <v>0</v>
      </c>
      <c r="Z149" s="365">
        <f t="shared" si="18"/>
        <v>0</v>
      </c>
      <c r="AA149" s="1020">
        <f t="shared" si="18"/>
        <v>0</v>
      </c>
    </row>
    <row r="150" spans="1:130" ht="31.15" customHeight="1" x14ac:dyDescent="0.25">
      <c r="A150" s="366" t="s">
        <v>143</v>
      </c>
      <c r="B150" s="367"/>
      <c r="C150" s="367"/>
      <c r="D150" s="367"/>
      <c r="E150" s="368"/>
      <c r="F150" s="369"/>
      <c r="G150" s="369"/>
      <c r="H150" s="369"/>
      <c r="I150" s="369"/>
      <c r="J150" s="369"/>
      <c r="K150" s="369"/>
      <c r="L150" s="369"/>
      <c r="M150" s="369"/>
      <c r="N150" s="369"/>
      <c r="O150" s="369"/>
      <c r="P150" s="369"/>
      <c r="Q150" s="369"/>
      <c r="R150" s="369"/>
      <c r="S150" s="369"/>
      <c r="T150" s="369"/>
      <c r="U150" s="369"/>
      <c r="V150" s="369"/>
      <c r="W150" s="369"/>
      <c r="X150" s="369"/>
      <c r="Y150" s="369"/>
      <c r="Z150" s="370"/>
      <c r="AA150" s="370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</row>
    <row r="151" spans="1:130" ht="16.149999999999999" customHeight="1" x14ac:dyDescent="0.25">
      <c r="A151" s="1654" t="s">
        <v>21</v>
      </c>
      <c r="B151" s="1655"/>
      <c r="C151" s="1656" t="s">
        <v>59</v>
      </c>
      <c r="D151" s="1654"/>
      <c r="E151" s="1655"/>
      <c r="F151" s="1657" t="s">
        <v>28</v>
      </c>
      <c r="G151" s="1658"/>
      <c r="H151" s="1658"/>
      <c r="I151" s="1658"/>
      <c r="J151" s="1658"/>
      <c r="K151" s="1658"/>
      <c r="L151" s="1658"/>
      <c r="M151" s="1658"/>
      <c r="N151" s="1658"/>
      <c r="O151" s="1658"/>
      <c r="P151" s="1658"/>
      <c r="Q151" s="1658"/>
      <c r="R151" s="1658"/>
      <c r="S151" s="1658"/>
      <c r="T151" s="1658"/>
      <c r="U151" s="1658"/>
      <c r="V151" s="1658"/>
      <c r="W151" s="1658"/>
      <c r="X151" s="1658"/>
      <c r="Y151" s="1658"/>
      <c r="Z151" s="1658"/>
      <c r="AA151" s="1658"/>
      <c r="AB151" s="1658"/>
      <c r="AC151" s="1658"/>
      <c r="AD151" s="1658"/>
      <c r="AE151" s="1658"/>
      <c r="AF151" s="1658"/>
      <c r="AG151" s="1658"/>
      <c r="AH151" s="1658"/>
      <c r="AI151" s="1658"/>
      <c r="AJ151" s="1658"/>
      <c r="AK151" s="1658"/>
      <c r="AL151" s="1658"/>
      <c r="AM151" s="1659"/>
    </row>
    <row r="152" spans="1:130" ht="16.149999999999999" customHeight="1" x14ac:dyDescent="0.25">
      <c r="A152" s="1265"/>
      <c r="B152" s="1194"/>
      <c r="C152" s="1268"/>
      <c r="D152" s="1266"/>
      <c r="E152" s="1195"/>
      <c r="F152" s="1657" t="s">
        <v>144</v>
      </c>
      <c r="G152" s="1659"/>
      <c r="H152" s="1657" t="s">
        <v>145</v>
      </c>
      <c r="I152" s="1659"/>
      <c r="J152" s="1657" t="s">
        <v>122</v>
      </c>
      <c r="K152" s="1659"/>
      <c r="L152" s="1272" t="s">
        <v>123</v>
      </c>
      <c r="M152" s="1273"/>
      <c r="N152" s="1273" t="s">
        <v>124</v>
      </c>
      <c r="O152" s="1274"/>
      <c r="P152" s="1657" t="s">
        <v>146</v>
      </c>
      <c r="Q152" s="1659"/>
      <c r="R152" s="1658" t="s">
        <v>147</v>
      </c>
      <c r="S152" s="1659"/>
      <c r="T152" s="1658" t="s">
        <v>148</v>
      </c>
      <c r="U152" s="1659"/>
      <c r="V152" s="1657" t="s">
        <v>149</v>
      </c>
      <c r="W152" s="1659"/>
      <c r="X152" s="1658" t="s">
        <v>150</v>
      </c>
      <c r="Y152" s="1659"/>
      <c r="Z152" s="1660" t="s">
        <v>151</v>
      </c>
      <c r="AA152" s="1661"/>
      <c r="AB152" s="1660" t="s">
        <v>152</v>
      </c>
      <c r="AC152" s="1661"/>
      <c r="AD152" s="1660" t="s">
        <v>153</v>
      </c>
      <c r="AE152" s="1661"/>
      <c r="AF152" s="1660" t="s">
        <v>126</v>
      </c>
      <c r="AG152" s="1661"/>
      <c r="AH152" s="1660" t="s">
        <v>154</v>
      </c>
      <c r="AI152" s="1661"/>
      <c r="AJ152" s="1660" t="s">
        <v>155</v>
      </c>
      <c r="AK152" s="1661"/>
      <c r="AL152" s="1662" t="s">
        <v>128</v>
      </c>
      <c r="AM152" s="1661"/>
    </row>
    <row r="153" spans="1:130" ht="16.149999999999999" customHeight="1" x14ac:dyDescent="0.25">
      <c r="A153" s="1266"/>
      <c r="B153" s="1195"/>
      <c r="C153" s="1021" t="s">
        <v>17</v>
      </c>
      <c r="D153" s="1022" t="s">
        <v>18</v>
      </c>
      <c r="E153" s="1113" t="s">
        <v>19</v>
      </c>
      <c r="F153" s="1023" t="s">
        <v>18</v>
      </c>
      <c r="G153" s="1113" t="s">
        <v>19</v>
      </c>
      <c r="H153" s="1023" t="s">
        <v>18</v>
      </c>
      <c r="I153" s="1113" t="s">
        <v>19</v>
      </c>
      <c r="J153" s="1023" t="s">
        <v>18</v>
      </c>
      <c r="K153" s="1113" t="s">
        <v>19</v>
      </c>
      <c r="L153" s="1110" t="s">
        <v>18</v>
      </c>
      <c r="M153" s="376" t="s">
        <v>19</v>
      </c>
      <c r="N153" s="1111" t="s">
        <v>18</v>
      </c>
      <c r="O153" s="1112" t="s">
        <v>19</v>
      </c>
      <c r="P153" s="1111" t="s">
        <v>18</v>
      </c>
      <c r="Q153" s="1112" t="s">
        <v>19</v>
      </c>
      <c r="R153" s="1024" t="s">
        <v>18</v>
      </c>
      <c r="S153" s="1102" t="s">
        <v>19</v>
      </c>
      <c r="T153" s="1024" t="s">
        <v>18</v>
      </c>
      <c r="U153" s="1102" t="s">
        <v>19</v>
      </c>
      <c r="V153" s="1110" t="s">
        <v>18</v>
      </c>
      <c r="W153" s="1102" t="s">
        <v>19</v>
      </c>
      <c r="X153" s="1024" t="s">
        <v>18</v>
      </c>
      <c r="Y153" s="1102" t="s">
        <v>19</v>
      </c>
      <c r="Z153" s="381" t="s">
        <v>18</v>
      </c>
      <c r="AA153" s="382" t="s">
        <v>19</v>
      </c>
      <c r="AB153" s="381" t="s">
        <v>18</v>
      </c>
      <c r="AC153" s="382" t="s">
        <v>19</v>
      </c>
      <c r="AD153" s="381" t="s">
        <v>18</v>
      </c>
      <c r="AE153" s="382" t="s">
        <v>19</v>
      </c>
      <c r="AF153" s="381" t="s">
        <v>18</v>
      </c>
      <c r="AG153" s="382" t="s">
        <v>19</v>
      </c>
      <c r="AH153" s="381" t="s">
        <v>18</v>
      </c>
      <c r="AI153" s="382" t="s">
        <v>19</v>
      </c>
      <c r="AJ153" s="381" t="s">
        <v>18</v>
      </c>
      <c r="AK153" s="382" t="s">
        <v>19</v>
      </c>
      <c r="AL153" s="1025" t="s">
        <v>18</v>
      </c>
      <c r="AM153" s="382" t="s">
        <v>19</v>
      </c>
    </row>
    <row r="154" spans="1:130" ht="16.149999999999999" customHeight="1" x14ac:dyDescent="0.25">
      <c r="A154" s="1663" t="s">
        <v>156</v>
      </c>
      <c r="B154" s="384" t="s">
        <v>157</v>
      </c>
      <c r="C154" s="253">
        <f t="shared" ref="C154:C159" si="19">SUM(D154+E154)</f>
        <v>0</v>
      </c>
      <c r="D154" s="312">
        <f>SUM(F154+H154+J154+L154+N154+P154+R154+T154+V154+X154+Z154+AB154+AD154+AF154+AH154+AJ154+AL154)</f>
        <v>0</v>
      </c>
      <c r="E154" s="155">
        <f>SUM(G154+I154+K154+M154+O154+Q154+S154+U154+W154+Y154+AA154+AC154+AE154+AG154+AI154+AK154+AM154)</f>
        <v>0</v>
      </c>
      <c r="F154" s="385"/>
      <c r="G154" s="386"/>
      <c r="H154" s="387"/>
      <c r="I154" s="386"/>
      <c r="J154" s="387"/>
      <c r="K154" s="386"/>
      <c r="L154" s="387"/>
      <c r="M154" s="388"/>
      <c r="N154" s="388"/>
      <c r="O154" s="386"/>
      <c r="P154" s="387"/>
      <c r="Q154" s="386"/>
      <c r="R154" s="385"/>
      <c r="S154" s="386"/>
      <c r="T154" s="385"/>
      <c r="U154" s="386"/>
      <c r="V154" s="387"/>
      <c r="W154" s="386"/>
      <c r="X154" s="385"/>
      <c r="Y154" s="386"/>
      <c r="Z154" s="389"/>
      <c r="AA154" s="390"/>
      <c r="AB154" s="389"/>
      <c r="AC154" s="390"/>
      <c r="AD154" s="389"/>
      <c r="AE154" s="390"/>
      <c r="AF154" s="389"/>
      <c r="AG154" s="390"/>
      <c r="AH154" s="389"/>
      <c r="AI154" s="390"/>
      <c r="AJ154" s="389"/>
      <c r="AK154" s="390"/>
      <c r="AL154" s="391"/>
      <c r="AM154" s="390"/>
    </row>
    <row r="155" spans="1:130" ht="16.149999999999999" customHeight="1" x14ac:dyDescent="0.25">
      <c r="A155" s="1279"/>
      <c r="B155" s="392" t="s">
        <v>158</v>
      </c>
      <c r="C155" s="256">
        <f t="shared" si="19"/>
        <v>0</v>
      </c>
      <c r="D155" s="317">
        <f t="shared" ref="D155:E159" si="20">SUM(F155+H155+J155+L155+N155+P155+R155+T155+V155+X155+Z155+AB155+AD155+AF155+AH155+AJ155+AL155)</f>
        <v>0</v>
      </c>
      <c r="E155" s="159">
        <f t="shared" si="20"/>
        <v>0</v>
      </c>
      <c r="F155" s="393"/>
      <c r="G155" s="394"/>
      <c r="H155" s="395"/>
      <c r="I155" s="394"/>
      <c r="J155" s="395"/>
      <c r="K155" s="394"/>
      <c r="L155" s="395"/>
      <c r="M155" s="396"/>
      <c r="N155" s="396"/>
      <c r="O155" s="394"/>
      <c r="P155" s="395"/>
      <c r="Q155" s="394"/>
      <c r="R155" s="393"/>
      <c r="S155" s="394"/>
      <c r="T155" s="393"/>
      <c r="U155" s="394"/>
      <c r="V155" s="395"/>
      <c r="W155" s="394"/>
      <c r="X155" s="393"/>
      <c r="Y155" s="394"/>
      <c r="Z155" s="397"/>
      <c r="AA155" s="398"/>
      <c r="AB155" s="397"/>
      <c r="AC155" s="398"/>
      <c r="AD155" s="397"/>
      <c r="AE155" s="398"/>
      <c r="AF155" s="397"/>
      <c r="AG155" s="398"/>
      <c r="AH155" s="397"/>
      <c r="AI155" s="398"/>
      <c r="AJ155" s="397"/>
      <c r="AK155" s="398"/>
      <c r="AL155" s="399"/>
      <c r="AM155" s="398"/>
    </row>
    <row r="156" spans="1:130" ht="16.149999999999999" customHeight="1" x14ac:dyDescent="0.25">
      <c r="A156" s="1280"/>
      <c r="B156" s="400" t="s">
        <v>159</v>
      </c>
      <c r="C156" s="358">
        <f t="shared" si="19"/>
        <v>0</v>
      </c>
      <c r="D156" s="359">
        <f t="shared" si="20"/>
        <v>0</v>
      </c>
      <c r="E156" s="401">
        <f t="shared" si="20"/>
        <v>0</v>
      </c>
      <c r="F156" s="402"/>
      <c r="G156" s="403"/>
      <c r="H156" s="404"/>
      <c r="I156" s="403"/>
      <c r="J156" s="404"/>
      <c r="K156" s="403"/>
      <c r="L156" s="404"/>
      <c r="M156" s="405"/>
      <c r="N156" s="405"/>
      <c r="O156" s="403"/>
      <c r="P156" s="404"/>
      <c r="Q156" s="403"/>
      <c r="R156" s="402"/>
      <c r="S156" s="403"/>
      <c r="T156" s="402"/>
      <c r="U156" s="403"/>
      <c r="V156" s="404"/>
      <c r="W156" s="403"/>
      <c r="X156" s="402"/>
      <c r="Y156" s="403"/>
      <c r="Z156" s="406"/>
      <c r="AA156" s="407"/>
      <c r="AB156" s="406"/>
      <c r="AC156" s="407"/>
      <c r="AD156" s="406"/>
      <c r="AE156" s="407"/>
      <c r="AF156" s="406"/>
      <c r="AG156" s="407"/>
      <c r="AH156" s="406"/>
      <c r="AI156" s="407"/>
      <c r="AJ156" s="406"/>
      <c r="AK156" s="407"/>
      <c r="AL156" s="408"/>
      <c r="AM156" s="407"/>
    </row>
    <row r="157" spans="1:130" ht="16.149999999999999" customHeight="1" x14ac:dyDescent="0.25">
      <c r="A157" s="1663" t="s">
        <v>160</v>
      </c>
      <c r="B157" s="384" t="s">
        <v>157</v>
      </c>
      <c r="C157" s="253">
        <f t="shared" si="19"/>
        <v>0</v>
      </c>
      <c r="D157" s="312">
        <f t="shared" si="20"/>
        <v>0</v>
      </c>
      <c r="E157" s="155">
        <f t="shared" si="20"/>
        <v>0</v>
      </c>
      <c r="F157" s="385"/>
      <c r="G157" s="386"/>
      <c r="H157" s="387"/>
      <c r="I157" s="386"/>
      <c r="J157" s="387"/>
      <c r="K157" s="386"/>
      <c r="L157" s="387"/>
      <c r="M157" s="388"/>
      <c r="N157" s="388"/>
      <c r="O157" s="386"/>
      <c r="P157" s="387"/>
      <c r="Q157" s="386"/>
      <c r="R157" s="385"/>
      <c r="S157" s="386"/>
      <c r="T157" s="385"/>
      <c r="U157" s="386"/>
      <c r="V157" s="387"/>
      <c r="W157" s="386"/>
      <c r="X157" s="385"/>
      <c r="Y157" s="386"/>
      <c r="Z157" s="389"/>
      <c r="AA157" s="390"/>
      <c r="AB157" s="389"/>
      <c r="AC157" s="390"/>
      <c r="AD157" s="389"/>
      <c r="AE157" s="390"/>
      <c r="AF157" s="389"/>
      <c r="AG157" s="390"/>
      <c r="AH157" s="389"/>
      <c r="AI157" s="390"/>
      <c r="AJ157" s="389"/>
      <c r="AK157" s="390"/>
      <c r="AL157" s="391"/>
      <c r="AM157" s="390"/>
    </row>
    <row r="158" spans="1:130" ht="16.149999999999999" customHeight="1" x14ac:dyDescent="0.25">
      <c r="A158" s="1279"/>
      <c r="B158" s="392" t="s">
        <v>158</v>
      </c>
      <c r="C158" s="256">
        <f t="shared" si="19"/>
        <v>0</v>
      </c>
      <c r="D158" s="317">
        <f t="shared" si="20"/>
        <v>0</v>
      </c>
      <c r="E158" s="159">
        <f t="shared" si="20"/>
        <v>0</v>
      </c>
      <c r="F158" s="393"/>
      <c r="G158" s="394"/>
      <c r="H158" s="395"/>
      <c r="I158" s="394"/>
      <c r="J158" s="395"/>
      <c r="K158" s="394"/>
      <c r="L158" s="395"/>
      <c r="M158" s="396"/>
      <c r="N158" s="396"/>
      <c r="O158" s="394"/>
      <c r="P158" s="395"/>
      <c r="Q158" s="394"/>
      <c r="R158" s="393"/>
      <c r="S158" s="394"/>
      <c r="T158" s="393"/>
      <c r="U158" s="394"/>
      <c r="V158" s="395"/>
      <c r="W158" s="394"/>
      <c r="X158" s="393"/>
      <c r="Y158" s="394"/>
      <c r="Z158" s="397"/>
      <c r="AA158" s="398"/>
      <c r="AB158" s="397"/>
      <c r="AC158" s="398"/>
      <c r="AD158" s="397"/>
      <c r="AE158" s="398"/>
      <c r="AF158" s="397"/>
      <c r="AG158" s="398"/>
      <c r="AH158" s="397"/>
      <c r="AI158" s="398"/>
      <c r="AJ158" s="397"/>
      <c r="AK158" s="398"/>
      <c r="AL158" s="399"/>
      <c r="AM158" s="398"/>
    </row>
    <row r="159" spans="1:130" ht="16.149999999999999" customHeight="1" x14ac:dyDescent="0.25">
      <c r="A159" s="1280"/>
      <c r="B159" s="400" t="s">
        <v>159</v>
      </c>
      <c r="C159" s="358">
        <f t="shared" si="19"/>
        <v>0</v>
      </c>
      <c r="D159" s="359">
        <f t="shared" si="20"/>
        <v>0</v>
      </c>
      <c r="E159" s="401">
        <f t="shared" si="20"/>
        <v>0</v>
      </c>
      <c r="F159" s="402"/>
      <c r="G159" s="403"/>
      <c r="H159" s="404"/>
      <c r="I159" s="403"/>
      <c r="J159" s="404"/>
      <c r="K159" s="403"/>
      <c r="L159" s="404"/>
      <c r="M159" s="405"/>
      <c r="N159" s="405"/>
      <c r="O159" s="403"/>
      <c r="P159" s="404"/>
      <c r="Q159" s="403"/>
      <c r="R159" s="402"/>
      <c r="S159" s="403"/>
      <c r="T159" s="402"/>
      <c r="U159" s="403"/>
      <c r="V159" s="404"/>
      <c r="W159" s="403"/>
      <c r="X159" s="402"/>
      <c r="Y159" s="403"/>
      <c r="Z159" s="406"/>
      <c r="AA159" s="407"/>
      <c r="AB159" s="406"/>
      <c r="AC159" s="407"/>
      <c r="AD159" s="406"/>
      <c r="AE159" s="407"/>
      <c r="AF159" s="406"/>
      <c r="AG159" s="407"/>
      <c r="AH159" s="406"/>
      <c r="AI159" s="407"/>
      <c r="AJ159" s="406"/>
      <c r="AK159" s="407"/>
      <c r="AL159" s="408"/>
      <c r="AM159" s="407"/>
    </row>
    <row r="160" spans="1:130" ht="31.15" customHeight="1" x14ac:dyDescent="0.25">
      <c r="A160" s="19" t="s">
        <v>161</v>
      </c>
      <c r="B160" s="19"/>
      <c r="C160" s="19"/>
      <c r="D160" s="19"/>
      <c r="E160" s="20"/>
      <c r="F160" s="20"/>
      <c r="G160" s="20"/>
      <c r="H160" s="20"/>
      <c r="I160" s="20"/>
      <c r="J160" s="20"/>
      <c r="K160" s="20"/>
      <c r="L160" s="20"/>
      <c r="M160" s="216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7"/>
      <c r="AA160" s="7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</row>
    <row r="161" spans="1:130" ht="16.149999999999999" customHeight="1" x14ac:dyDescent="0.25">
      <c r="A161" s="1640" t="s">
        <v>25</v>
      </c>
      <c r="B161" s="1640" t="s">
        <v>26</v>
      </c>
      <c r="C161" s="1644" t="s">
        <v>59</v>
      </c>
      <c r="D161" s="1646"/>
      <c r="E161" s="1645"/>
      <c r="F161" s="1621" t="s">
        <v>28</v>
      </c>
      <c r="G161" s="1641"/>
      <c r="H161" s="1641"/>
      <c r="I161" s="1641"/>
      <c r="J161" s="1641"/>
      <c r="K161" s="1641"/>
      <c r="L161" s="1641"/>
      <c r="M161" s="1641"/>
      <c r="N161" s="1641"/>
      <c r="O161" s="1622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7"/>
      <c r="AA161" s="7"/>
    </row>
    <row r="162" spans="1:130" ht="16.149999999999999" customHeight="1" x14ac:dyDescent="0.25">
      <c r="A162" s="1198"/>
      <c r="B162" s="1198"/>
      <c r="C162" s="1190"/>
      <c r="D162" s="1191"/>
      <c r="E162" s="1185"/>
      <c r="F162" s="1621" t="s">
        <v>153</v>
      </c>
      <c r="G162" s="1622"/>
      <c r="H162" s="1621" t="s">
        <v>126</v>
      </c>
      <c r="I162" s="1622"/>
      <c r="J162" s="1621" t="s">
        <v>154</v>
      </c>
      <c r="K162" s="1622"/>
      <c r="L162" s="1621" t="s">
        <v>155</v>
      </c>
      <c r="M162" s="1622"/>
      <c r="N162" s="1621" t="s">
        <v>128</v>
      </c>
      <c r="O162" s="1622"/>
      <c r="P162" s="7"/>
      <c r="Q162" s="86"/>
      <c r="R162" s="86"/>
      <c r="S162" s="7"/>
      <c r="T162" s="7"/>
      <c r="U162" s="7"/>
      <c r="V162" s="7"/>
      <c r="W162" s="7"/>
      <c r="X162" s="7"/>
      <c r="Y162" s="7"/>
      <c r="Z162" s="7"/>
      <c r="AA162" s="7"/>
    </row>
    <row r="163" spans="1:130" ht="16.149999999999999" customHeight="1" x14ac:dyDescent="0.25">
      <c r="A163" s="1199"/>
      <c r="B163" s="1199"/>
      <c r="C163" s="1001" t="s">
        <v>17</v>
      </c>
      <c r="D163" s="1026" t="s">
        <v>18</v>
      </c>
      <c r="E163" s="1105" t="s">
        <v>19</v>
      </c>
      <c r="F163" s="1027" t="s">
        <v>18</v>
      </c>
      <c r="G163" s="1105" t="s">
        <v>19</v>
      </c>
      <c r="H163" s="1027" t="s">
        <v>18</v>
      </c>
      <c r="I163" s="1105" t="s">
        <v>19</v>
      </c>
      <c r="J163" s="1027" t="s">
        <v>18</v>
      </c>
      <c r="K163" s="1105" t="s">
        <v>19</v>
      </c>
      <c r="L163" s="1027" t="s">
        <v>18</v>
      </c>
      <c r="M163" s="1105" t="s">
        <v>19</v>
      </c>
      <c r="N163" s="1027" t="s">
        <v>18</v>
      </c>
      <c r="O163" s="1105" t="s">
        <v>19</v>
      </c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130" ht="16.149999999999999" customHeight="1" x14ac:dyDescent="0.25">
      <c r="A164" s="1640" t="s">
        <v>162</v>
      </c>
      <c r="B164" s="412" t="s">
        <v>163</v>
      </c>
      <c r="C164" s="253">
        <f t="shared" ref="C164:C169" si="21">SUM(D164+E164)</f>
        <v>0</v>
      </c>
      <c r="D164" s="312">
        <f t="shared" ref="D164:E169" si="22">SUM(F164+H164+J164+L164+N164)</f>
        <v>0</v>
      </c>
      <c r="E164" s="155">
        <f t="shared" si="22"/>
        <v>0</v>
      </c>
      <c r="F164" s="314"/>
      <c r="G164" s="413"/>
      <c r="H164" s="119"/>
      <c r="I164" s="120"/>
      <c r="J164" s="314"/>
      <c r="K164" s="413"/>
      <c r="L164" s="119"/>
      <c r="M164" s="120"/>
      <c r="N164" s="314"/>
      <c r="O164" s="120"/>
      <c r="P164" s="44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CG164" s="10">
        <v>0</v>
      </c>
      <c r="CH164" s="10">
        <v>0</v>
      </c>
    </row>
    <row r="165" spans="1:130" ht="16.149999999999999" customHeight="1" x14ac:dyDescent="0.25">
      <c r="A165" s="1198"/>
      <c r="B165" s="414" t="s">
        <v>164</v>
      </c>
      <c r="C165" s="350">
        <f t="shared" si="21"/>
        <v>0</v>
      </c>
      <c r="D165" s="351">
        <f t="shared" si="22"/>
        <v>0</v>
      </c>
      <c r="E165" s="415">
        <f t="shared" si="22"/>
        <v>0</v>
      </c>
      <c r="F165" s="353"/>
      <c r="G165" s="416"/>
      <c r="H165" s="288"/>
      <c r="I165" s="354"/>
      <c r="J165" s="353"/>
      <c r="K165" s="416"/>
      <c r="L165" s="288"/>
      <c r="M165" s="354"/>
      <c r="N165" s="353"/>
      <c r="O165" s="354"/>
      <c r="P165" s="44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CG165" s="10">
        <v>0</v>
      </c>
      <c r="CH165" s="10">
        <v>0</v>
      </c>
    </row>
    <row r="166" spans="1:130" ht="16.149999999999999" customHeight="1" x14ac:dyDescent="0.25">
      <c r="A166" s="1199"/>
      <c r="B166" s="417" t="s">
        <v>165</v>
      </c>
      <c r="C166" s="418">
        <f t="shared" si="21"/>
        <v>0</v>
      </c>
      <c r="D166" s="328">
        <f t="shared" si="22"/>
        <v>0</v>
      </c>
      <c r="E166" s="260">
        <f t="shared" si="22"/>
        <v>0</v>
      </c>
      <c r="F166" s="330"/>
      <c r="G166" s="419"/>
      <c r="H166" s="134"/>
      <c r="I166" s="135"/>
      <c r="J166" s="330"/>
      <c r="K166" s="419"/>
      <c r="L166" s="134"/>
      <c r="M166" s="135"/>
      <c r="N166" s="330"/>
      <c r="O166" s="135"/>
      <c r="P166" s="44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CG166" s="10">
        <v>0</v>
      </c>
      <c r="CH166" s="10">
        <v>0</v>
      </c>
    </row>
    <row r="167" spans="1:130" ht="16.149999999999999" customHeight="1" x14ac:dyDescent="0.25">
      <c r="A167" s="1640" t="s">
        <v>166</v>
      </c>
      <c r="B167" s="420" t="s">
        <v>163</v>
      </c>
      <c r="C167" s="253">
        <f t="shared" si="21"/>
        <v>0</v>
      </c>
      <c r="D167" s="312">
        <f t="shared" si="22"/>
        <v>0</v>
      </c>
      <c r="E167" s="155">
        <f t="shared" si="22"/>
        <v>0</v>
      </c>
      <c r="F167" s="119"/>
      <c r="G167" s="120"/>
      <c r="H167" s="119"/>
      <c r="I167" s="413"/>
      <c r="J167" s="119"/>
      <c r="K167" s="120"/>
      <c r="L167" s="314"/>
      <c r="M167" s="413"/>
      <c r="N167" s="119"/>
      <c r="O167" s="120"/>
      <c r="P167" s="44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CG167" s="10">
        <v>0</v>
      </c>
      <c r="CH167" s="10">
        <v>0</v>
      </c>
    </row>
    <row r="168" spans="1:130" ht="16.149999999999999" customHeight="1" x14ac:dyDescent="0.25">
      <c r="A168" s="1198"/>
      <c r="B168" s="414" t="s">
        <v>164</v>
      </c>
      <c r="C168" s="321">
        <f t="shared" si="21"/>
        <v>0</v>
      </c>
      <c r="D168" s="322">
        <f t="shared" si="22"/>
        <v>0</v>
      </c>
      <c r="E168" s="421">
        <f t="shared" si="22"/>
        <v>0</v>
      </c>
      <c r="F168" s="288"/>
      <c r="G168" s="354"/>
      <c r="H168" s="104"/>
      <c r="I168" s="188"/>
      <c r="J168" s="104"/>
      <c r="K168" s="105"/>
      <c r="L168" s="187"/>
      <c r="M168" s="188"/>
      <c r="N168" s="104"/>
      <c r="O168" s="105"/>
      <c r="P168" s="44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CG168" s="10">
        <v>0</v>
      </c>
      <c r="CH168" s="10">
        <v>0</v>
      </c>
    </row>
    <row r="169" spans="1:130" ht="16.149999999999999" customHeight="1" x14ac:dyDescent="0.25">
      <c r="A169" s="1199"/>
      <c r="B169" s="422" t="s">
        <v>165</v>
      </c>
      <c r="C169" s="261">
        <f t="shared" si="21"/>
        <v>0</v>
      </c>
      <c r="D169" s="324">
        <f t="shared" si="22"/>
        <v>0</v>
      </c>
      <c r="E169" s="162">
        <f t="shared" si="22"/>
        <v>0</v>
      </c>
      <c r="F169" s="58"/>
      <c r="G169" s="59"/>
      <c r="H169" s="58"/>
      <c r="I169" s="423"/>
      <c r="J169" s="58"/>
      <c r="K169" s="59"/>
      <c r="L169" s="326"/>
      <c r="M169" s="423"/>
      <c r="N169" s="58"/>
      <c r="O169" s="59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31.15" customHeight="1" x14ac:dyDescent="0.25">
      <c r="A170" s="1664" t="s">
        <v>167</v>
      </c>
      <c r="B170" s="1664"/>
      <c r="C170" s="1664"/>
      <c r="D170" s="1664"/>
      <c r="E170" s="1664"/>
      <c r="F170" s="1664"/>
      <c r="G170" s="1664"/>
      <c r="H170" s="1664"/>
      <c r="I170" s="1664"/>
      <c r="J170" s="1664"/>
      <c r="K170" s="1664"/>
      <c r="L170" s="1664"/>
      <c r="M170" s="1664"/>
      <c r="N170" s="1664"/>
      <c r="O170" s="1664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</row>
    <row r="171" spans="1:130" ht="16.149999999999999" customHeight="1" x14ac:dyDescent="0.25">
      <c r="A171" s="1644" t="s">
        <v>168</v>
      </c>
      <c r="B171" s="1645"/>
      <c r="C171" s="1644" t="s">
        <v>59</v>
      </c>
      <c r="D171" s="1646"/>
      <c r="E171" s="1645"/>
      <c r="F171" s="1621" t="s">
        <v>28</v>
      </c>
      <c r="G171" s="1641"/>
      <c r="H171" s="1641"/>
      <c r="I171" s="1641"/>
      <c r="J171" s="1641"/>
      <c r="K171" s="1641"/>
      <c r="L171" s="1641"/>
      <c r="M171" s="1641"/>
      <c r="N171" s="1641"/>
      <c r="O171" s="1641"/>
      <c r="P171" s="1641"/>
      <c r="Q171" s="1622"/>
      <c r="R171" s="17"/>
      <c r="S171" s="17"/>
      <c r="T171" s="17"/>
      <c r="U171" s="17"/>
      <c r="V171" s="17"/>
      <c r="W171" s="17"/>
      <c r="X171" s="17"/>
      <c r="Y171" s="17"/>
      <c r="Z171" s="7"/>
      <c r="AA171" s="7"/>
    </row>
    <row r="172" spans="1:130" ht="16.149999999999999" customHeight="1" x14ac:dyDescent="0.25">
      <c r="A172" s="1201"/>
      <c r="B172" s="1205"/>
      <c r="C172" s="1190"/>
      <c r="D172" s="1191"/>
      <c r="E172" s="1185"/>
      <c r="F172" s="1621" t="s">
        <v>126</v>
      </c>
      <c r="G172" s="1622"/>
      <c r="H172" s="1621" t="s">
        <v>154</v>
      </c>
      <c r="I172" s="1622"/>
      <c r="J172" s="1621" t="s">
        <v>155</v>
      </c>
      <c r="K172" s="1622"/>
      <c r="L172" s="1621" t="s">
        <v>169</v>
      </c>
      <c r="M172" s="1622"/>
      <c r="N172" s="1621" t="s">
        <v>170</v>
      </c>
      <c r="O172" s="1622"/>
      <c r="P172" s="1621" t="s">
        <v>171</v>
      </c>
      <c r="Q172" s="1622"/>
      <c r="R172" s="17"/>
      <c r="S172" s="17"/>
      <c r="T172" s="17"/>
      <c r="U172" s="17"/>
      <c r="V172" s="17"/>
      <c r="W172" s="17"/>
      <c r="X172" s="17"/>
      <c r="Y172" s="17"/>
      <c r="Z172" s="7"/>
      <c r="AA172" s="7"/>
    </row>
    <row r="173" spans="1:130" ht="16.149999999999999" customHeight="1" x14ac:dyDescent="0.25">
      <c r="A173" s="1190"/>
      <c r="B173" s="1185"/>
      <c r="C173" s="1001" t="s">
        <v>17</v>
      </c>
      <c r="D173" s="1026" t="s">
        <v>18</v>
      </c>
      <c r="E173" s="1105" t="s">
        <v>19</v>
      </c>
      <c r="F173" s="1027" t="s">
        <v>18</v>
      </c>
      <c r="G173" s="1105" t="s">
        <v>19</v>
      </c>
      <c r="H173" s="1027" t="s">
        <v>18</v>
      </c>
      <c r="I173" s="1105" t="s">
        <v>19</v>
      </c>
      <c r="J173" s="1027" t="s">
        <v>18</v>
      </c>
      <c r="K173" s="1123" t="s">
        <v>19</v>
      </c>
      <c r="L173" s="1027" t="s">
        <v>18</v>
      </c>
      <c r="M173" s="1105" t="s">
        <v>19</v>
      </c>
      <c r="N173" s="1027" t="s">
        <v>18</v>
      </c>
      <c r="O173" s="1105" t="s">
        <v>19</v>
      </c>
      <c r="P173" s="1027" t="s">
        <v>18</v>
      </c>
      <c r="Q173" s="1123" t="s">
        <v>19</v>
      </c>
      <c r="R173" s="17"/>
      <c r="S173" s="17"/>
      <c r="T173" s="17"/>
      <c r="U173" s="17"/>
      <c r="V173" s="17"/>
      <c r="W173" s="17"/>
      <c r="X173" s="17"/>
      <c r="Y173" s="17"/>
      <c r="Z173" s="7"/>
      <c r="AA173" s="7"/>
    </row>
    <row r="174" spans="1:130" ht="16.149999999999999" customHeight="1" x14ac:dyDescent="0.25">
      <c r="A174" s="1281" t="s">
        <v>172</v>
      </c>
      <c r="B174" s="1282"/>
      <c r="C174" s="253">
        <f>SUM(D174+E174)</f>
        <v>7</v>
      </c>
      <c r="D174" s="312">
        <f t="shared" ref="D174:E176" si="23">SUM(F174+H174+J174+L174+N174+P174)</f>
        <v>7</v>
      </c>
      <c r="E174" s="155">
        <f t="shared" si="23"/>
        <v>0</v>
      </c>
      <c r="F174" s="314">
        <v>1</v>
      </c>
      <c r="G174" s="413">
        <v>0</v>
      </c>
      <c r="H174" s="119">
        <v>3</v>
      </c>
      <c r="I174" s="120">
        <v>0</v>
      </c>
      <c r="J174" s="314">
        <v>2</v>
      </c>
      <c r="K174" s="120">
        <v>0</v>
      </c>
      <c r="L174" s="314">
        <v>1</v>
      </c>
      <c r="M174" s="413">
        <v>0</v>
      </c>
      <c r="N174" s="119">
        <v>0</v>
      </c>
      <c r="O174" s="120">
        <v>0</v>
      </c>
      <c r="P174" s="314">
        <v>0</v>
      </c>
      <c r="Q174" s="120">
        <v>0</v>
      </c>
      <c r="R174" s="17"/>
      <c r="S174" s="17"/>
      <c r="T174" s="17"/>
      <c r="U174" s="17"/>
      <c r="V174" s="17"/>
      <c r="W174" s="17"/>
      <c r="X174" s="17"/>
      <c r="Y174" s="17"/>
      <c r="Z174" s="7"/>
      <c r="AA174" s="7"/>
    </row>
    <row r="175" spans="1:130" ht="16.149999999999999" customHeight="1" x14ac:dyDescent="0.25">
      <c r="A175" s="1283" t="s">
        <v>173</v>
      </c>
      <c r="B175" s="1284"/>
      <c r="C175" s="321">
        <f>SUM(D175+E175)</f>
        <v>107</v>
      </c>
      <c r="D175" s="322">
        <f t="shared" si="23"/>
        <v>62</v>
      </c>
      <c r="E175" s="415">
        <f t="shared" si="23"/>
        <v>45</v>
      </c>
      <c r="F175" s="353">
        <v>23</v>
      </c>
      <c r="G175" s="416">
        <v>9</v>
      </c>
      <c r="H175" s="288">
        <v>11</v>
      </c>
      <c r="I175" s="354">
        <v>10</v>
      </c>
      <c r="J175" s="353">
        <v>10</v>
      </c>
      <c r="K175" s="354">
        <v>8</v>
      </c>
      <c r="L175" s="353">
        <v>8</v>
      </c>
      <c r="M175" s="416">
        <v>10</v>
      </c>
      <c r="N175" s="288">
        <v>7</v>
      </c>
      <c r="O175" s="354">
        <v>4</v>
      </c>
      <c r="P175" s="353">
        <v>3</v>
      </c>
      <c r="Q175" s="354">
        <v>4</v>
      </c>
      <c r="R175" s="17"/>
      <c r="S175" s="17"/>
      <c r="T175" s="17"/>
      <c r="U175" s="17"/>
      <c r="V175" s="17"/>
      <c r="W175" s="17"/>
      <c r="X175" s="17"/>
      <c r="Y175" s="17"/>
      <c r="Z175" s="7"/>
      <c r="AA175" s="7"/>
    </row>
    <row r="176" spans="1:130" ht="16.149999999999999" customHeight="1" x14ac:dyDescent="0.25">
      <c r="A176" s="1285" t="s">
        <v>174</v>
      </c>
      <c r="B176" s="1286"/>
      <c r="C176" s="425">
        <f>SUM(D176+E176)</f>
        <v>34</v>
      </c>
      <c r="D176" s="324">
        <f t="shared" si="23"/>
        <v>15</v>
      </c>
      <c r="E176" s="162">
        <f t="shared" si="23"/>
        <v>19</v>
      </c>
      <c r="F176" s="326">
        <v>1</v>
      </c>
      <c r="G176" s="423">
        <v>2</v>
      </c>
      <c r="H176" s="58">
        <v>4</v>
      </c>
      <c r="I176" s="59">
        <v>3</v>
      </c>
      <c r="J176" s="326">
        <v>1</v>
      </c>
      <c r="K176" s="59">
        <v>4</v>
      </c>
      <c r="L176" s="326">
        <v>2</v>
      </c>
      <c r="M176" s="423">
        <v>3</v>
      </c>
      <c r="N176" s="58">
        <v>5</v>
      </c>
      <c r="O176" s="59">
        <v>4</v>
      </c>
      <c r="P176" s="326">
        <v>2</v>
      </c>
      <c r="Q176" s="59">
        <v>3</v>
      </c>
      <c r="R176" s="17"/>
      <c r="S176" s="17"/>
      <c r="T176" s="17"/>
      <c r="U176" s="17"/>
      <c r="V176" s="17"/>
      <c r="W176" s="17"/>
      <c r="X176" s="17"/>
      <c r="Y176" s="17"/>
      <c r="Z176" s="7"/>
      <c r="AA176" s="7"/>
    </row>
    <row r="177" spans="1:130" ht="16.149999999999999" customHeight="1" x14ac:dyDescent="0.25">
      <c r="A177" s="1621" t="s">
        <v>59</v>
      </c>
      <c r="B177" s="1622"/>
      <c r="C177" s="169">
        <f t="shared" ref="C177:K177" si="24">SUM(C174:C176)</f>
        <v>148</v>
      </c>
      <c r="D177" s="426">
        <f t="shared" si="24"/>
        <v>84</v>
      </c>
      <c r="E177" s="981">
        <f t="shared" si="24"/>
        <v>64</v>
      </c>
      <c r="F177" s="169">
        <f t="shared" si="24"/>
        <v>25</v>
      </c>
      <c r="G177" s="981">
        <f t="shared" si="24"/>
        <v>11</v>
      </c>
      <c r="H177" s="1029">
        <f t="shared" si="24"/>
        <v>18</v>
      </c>
      <c r="I177" s="171">
        <f t="shared" si="24"/>
        <v>13</v>
      </c>
      <c r="J177" s="169">
        <f t="shared" si="24"/>
        <v>13</v>
      </c>
      <c r="K177" s="981">
        <f t="shared" si="24"/>
        <v>12</v>
      </c>
      <c r="L177" s="169">
        <f t="shared" ref="L177:Q177" si="25">SUM(L174:L176)</f>
        <v>11</v>
      </c>
      <c r="M177" s="981">
        <f t="shared" si="25"/>
        <v>13</v>
      </c>
      <c r="N177" s="1029">
        <f t="shared" si="25"/>
        <v>12</v>
      </c>
      <c r="O177" s="171">
        <f t="shared" si="25"/>
        <v>8</v>
      </c>
      <c r="P177" s="169">
        <f t="shared" si="25"/>
        <v>5</v>
      </c>
      <c r="Q177" s="981">
        <f t="shared" si="25"/>
        <v>7</v>
      </c>
      <c r="R177" s="17"/>
      <c r="S177" s="17"/>
      <c r="T177" s="17"/>
      <c r="U177" s="17"/>
      <c r="V177" s="17"/>
      <c r="W177" s="17"/>
      <c r="X177" s="17"/>
      <c r="Y177" s="17"/>
      <c r="Z177" s="7"/>
      <c r="AA177" s="7"/>
    </row>
    <row r="178" spans="1:130" ht="16.149999999999999" customHeight="1" x14ac:dyDescent="0.25">
      <c r="A178" s="12" t="s">
        <v>175</v>
      </c>
      <c r="M178" s="1030"/>
      <c r="N178" s="1030"/>
      <c r="O178" s="1030"/>
      <c r="P178" s="1030"/>
    </row>
    <row r="179" spans="1:130" ht="31.15" customHeight="1" x14ac:dyDescent="0.25">
      <c r="A179" s="429" t="s">
        <v>176</v>
      </c>
      <c r="B179" s="430"/>
      <c r="C179" s="430"/>
      <c r="D179" s="430"/>
      <c r="E179" s="430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</row>
    <row r="180" spans="1:130" ht="16.149999999999999" customHeight="1" x14ac:dyDescent="0.25">
      <c r="A180" s="1656" t="s">
        <v>177</v>
      </c>
      <c r="B180" s="1655"/>
      <c r="C180" s="1289" t="s">
        <v>101</v>
      </c>
      <c r="D180" s="1290"/>
      <c r="E180" s="1291"/>
      <c r="F180" s="1295" t="s">
        <v>28</v>
      </c>
      <c r="G180" s="1296"/>
      <c r="H180" s="1296"/>
      <c r="I180" s="1296"/>
      <c r="J180" s="1296"/>
      <c r="K180" s="1296"/>
      <c r="L180" s="1296"/>
      <c r="M180" s="1296"/>
      <c r="N180" s="1296"/>
      <c r="O180" s="1296"/>
      <c r="P180" s="1296"/>
      <c r="Q180" s="1297"/>
    </row>
    <row r="181" spans="1:130" ht="16.149999999999999" customHeight="1" x14ac:dyDescent="0.25">
      <c r="A181" s="1288"/>
      <c r="B181" s="1194"/>
      <c r="C181" s="1292"/>
      <c r="D181" s="1293"/>
      <c r="E181" s="1294"/>
      <c r="F181" s="1665" t="s">
        <v>102</v>
      </c>
      <c r="G181" s="1299"/>
      <c r="H181" s="1665" t="s">
        <v>103</v>
      </c>
      <c r="I181" s="1299"/>
      <c r="J181" s="1665" t="s">
        <v>104</v>
      </c>
      <c r="K181" s="1299"/>
      <c r="L181" s="1665" t="s">
        <v>105</v>
      </c>
      <c r="M181" s="1299"/>
      <c r="N181" s="1665" t="s">
        <v>106</v>
      </c>
      <c r="O181" s="1299"/>
      <c r="P181" s="1300" t="s">
        <v>107</v>
      </c>
      <c r="Q181" s="1301"/>
    </row>
    <row r="182" spans="1:130" ht="16.149999999999999" customHeight="1" x14ac:dyDescent="0.25">
      <c r="A182" s="1268"/>
      <c r="B182" s="1195"/>
      <c r="C182" s="30" t="s">
        <v>17</v>
      </c>
      <c r="D182" s="83" t="s">
        <v>18</v>
      </c>
      <c r="E182" s="1116" t="s">
        <v>19</v>
      </c>
      <c r="F182" s="1124" t="s">
        <v>18</v>
      </c>
      <c r="G182" s="1114" t="s">
        <v>19</v>
      </c>
      <c r="H182" s="1124" t="s">
        <v>18</v>
      </c>
      <c r="I182" s="1114" t="s">
        <v>19</v>
      </c>
      <c r="J182" s="1124" t="s">
        <v>18</v>
      </c>
      <c r="K182" s="1114" t="s">
        <v>19</v>
      </c>
      <c r="L182" s="1124" t="s">
        <v>18</v>
      </c>
      <c r="M182" s="1114" t="s">
        <v>19</v>
      </c>
      <c r="N182" s="1124" t="s">
        <v>18</v>
      </c>
      <c r="O182" s="1114" t="s">
        <v>19</v>
      </c>
      <c r="P182" s="1124" t="s">
        <v>18</v>
      </c>
      <c r="Q182" s="1114" t="s">
        <v>19</v>
      </c>
      <c r="R182" s="431"/>
    </row>
    <row r="183" spans="1:130" ht="16.149999999999999" customHeight="1" x14ac:dyDescent="0.25">
      <c r="A183" s="1302" t="s">
        <v>178</v>
      </c>
      <c r="B183" s="1303"/>
      <c r="C183" s="47">
        <f>SUM(D183+E183)</f>
        <v>0</v>
      </c>
      <c r="D183" s="103">
        <f t="shared" ref="D183:E185" si="26">SUM(F183+H183+J183+L183+N183+P183)</f>
        <v>0</v>
      </c>
      <c r="E183" s="181">
        <f t="shared" si="26"/>
        <v>0</v>
      </c>
      <c r="F183" s="52"/>
      <c r="G183" s="51"/>
      <c r="H183" s="52"/>
      <c r="I183" s="51"/>
      <c r="J183" s="52"/>
      <c r="K183" s="51"/>
      <c r="L183" s="52"/>
      <c r="M183" s="51"/>
      <c r="N183" s="52"/>
      <c r="O183" s="51"/>
      <c r="P183" s="52"/>
      <c r="Q183" s="51"/>
    </row>
    <row r="184" spans="1:130" ht="16.149999999999999" customHeight="1" x14ac:dyDescent="0.25">
      <c r="A184" s="1304" t="s">
        <v>179</v>
      </c>
      <c r="B184" s="1305"/>
      <c r="C184" s="110">
        <f>SUM(D184+E184)</f>
        <v>0</v>
      </c>
      <c r="D184" s="111">
        <f t="shared" si="26"/>
        <v>0</v>
      </c>
      <c r="E184" s="432">
        <f t="shared" si="26"/>
        <v>0</v>
      </c>
      <c r="F184" s="187"/>
      <c r="G184" s="105"/>
      <c r="H184" s="187"/>
      <c r="I184" s="105"/>
      <c r="J184" s="187"/>
      <c r="K184" s="105"/>
      <c r="L184" s="187"/>
      <c r="M184" s="105"/>
      <c r="N184" s="187"/>
      <c r="O184" s="105"/>
      <c r="P184" s="187"/>
      <c r="Q184" s="105"/>
    </row>
    <row r="185" spans="1:130" ht="16.149999999999999" customHeight="1" x14ac:dyDescent="0.25">
      <c r="A185" s="1285" t="s">
        <v>180</v>
      </c>
      <c r="B185" s="1286"/>
      <c r="C185" s="54">
        <f>SUM(D185+E185)</f>
        <v>0</v>
      </c>
      <c r="D185" s="114">
        <f t="shared" si="26"/>
        <v>0</v>
      </c>
      <c r="E185" s="201">
        <f t="shared" si="26"/>
        <v>0</v>
      </c>
      <c r="F185" s="262">
        <f t="shared" ref="F185:Q185" si="27">SUM(F183:F184)</f>
        <v>0</v>
      </c>
      <c r="G185" s="325">
        <f t="shared" si="27"/>
        <v>0</v>
      </c>
      <c r="H185" s="262">
        <f t="shared" si="27"/>
        <v>0</v>
      </c>
      <c r="I185" s="325">
        <f t="shared" si="27"/>
        <v>0</v>
      </c>
      <c r="J185" s="262">
        <f t="shared" si="27"/>
        <v>0</v>
      </c>
      <c r="K185" s="325">
        <f t="shared" si="27"/>
        <v>0</v>
      </c>
      <c r="L185" s="262">
        <f t="shared" si="27"/>
        <v>0</v>
      </c>
      <c r="M185" s="325">
        <f t="shared" si="27"/>
        <v>0</v>
      </c>
      <c r="N185" s="262">
        <f t="shared" si="27"/>
        <v>0</v>
      </c>
      <c r="O185" s="325">
        <f t="shared" si="27"/>
        <v>0</v>
      </c>
      <c r="P185" s="262">
        <f t="shared" si="27"/>
        <v>0</v>
      </c>
      <c r="Q185" s="325">
        <f t="shared" si="27"/>
        <v>0</v>
      </c>
    </row>
    <row r="186" spans="1:130" ht="31.15" customHeight="1" x14ac:dyDescent="0.25">
      <c r="A186" s="429" t="s">
        <v>181</v>
      </c>
      <c r="B186" s="429"/>
      <c r="C186" s="429"/>
      <c r="D186" s="429"/>
      <c r="E186" s="429"/>
      <c r="F186" s="429"/>
      <c r="G186" s="429"/>
      <c r="H186" s="429"/>
      <c r="I186" s="17"/>
      <c r="J186" s="17"/>
      <c r="K186" s="17"/>
      <c r="L186" s="17"/>
      <c r="M186" s="17"/>
      <c r="N186" s="17"/>
      <c r="O186" s="17"/>
      <c r="P186" s="17"/>
      <c r="Q186" s="1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149999999999999" customHeight="1" x14ac:dyDescent="0.25">
      <c r="A187" s="1666" t="s">
        <v>182</v>
      </c>
      <c r="B187" s="1667"/>
      <c r="C187" s="1668" t="s">
        <v>59</v>
      </c>
      <c r="D187" s="1669"/>
      <c r="E187" s="1670"/>
      <c r="F187" s="1671" t="s">
        <v>28</v>
      </c>
      <c r="G187" s="1672"/>
      <c r="H187" s="1672"/>
      <c r="I187" s="1672"/>
      <c r="J187" s="1672"/>
      <c r="K187" s="1672"/>
      <c r="L187" s="1672"/>
      <c r="M187" s="1672"/>
      <c r="N187" s="1672"/>
      <c r="O187" s="1672"/>
      <c r="P187" s="1672"/>
      <c r="Q187" s="1672"/>
      <c r="R187" s="1672"/>
      <c r="S187" s="1673"/>
    </row>
    <row r="188" spans="1:130" ht="16.149999999999999" customHeight="1" x14ac:dyDescent="0.25">
      <c r="A188" s="1308"/>
      <c r="B188" s="1309"/>
      <c r="C188" s="1315"/>
      <c r="D188" s="1316"/>
      <c r="E188" s="1317"/>
      <c r="F188" s="1629" t="s">
        <v>183</v>
      </c>
      <c r="G188" s="1632"/>
      <c r="H188" s="1310" t="s">
        <v>184</v>
      </c>
      <c r="I188" s="1311"/>
      <c r="J188" s="1310" t="s">
        <v>185</v>
      </c>
      <c r="K188" s="1311"/>
      <c r="L188" s="1310" t="s">
        <v>186</v>
      </c>
      <c r="M188" s="1311"/>
      <c r="N188" s="1310" t="s">
        <v>187</v>
      </c>
      <c r="O188" s="1311"/>
      <c r="P188" s="1310" t="s">
        <v>188</v>
      </c>
      <c r="Q188" s="1311"/>
      <c r="R188" s="1310" t="s">
        <v>189</v>
      </c>
      <c r="S188" s="1311"/>
    </row>
    <row r="189" spans="1:130" ht="16.149999999999999" customHeight="1" x14ac:dyDescent="0.25">
      <c r="A189" s="1310"/>
      <c r="B189" s="1311"/>
      <c r="C189" s="1032" t="s">
        <v>190</v>
      </c>
      <c r="D189" s="1033" t="s">
        <v>18</v>
      </c>
      <c r="E189" s="1125" t="s">
        <v>19</v>
      </c>
      <c r="F189" s="436" t="s">
        <v>18</v>
      </c>
      <c r="G189" s="437" t="s">
        <v>19</v>
      </c>
      <c r="H189" s="436" t="s">
        <v>18</v>
      </c>
      <c r="I189" s="437" t="s">
        <v>19</v>
      </c>
      <c r="J189" s="436" t="s">
        <v>18</v>
      </c>
      <c r="K189" s="437" t="s">
        <v>19</v>
      </c>
      <c r="L189" s="436" t="s">
        <v>18</v>
      </c>
      <c r="M189" s="437" t="s">
        <v>19</v>
      </c>
      <c r="N189" s="436" t="s">
        <v>18</v>
      </c>
      <c r="O189" s="437" t="s">
        <v>19</v>
      </c>
      <c r="P189" s="436" t="s">
        <v>18</v>
      </c>
      <c r="Q189" s="437" t="s">
        <v>19</v>
      </c>
      <c r="R189" s="436" t="s">
        <v>18</v>
      </c>
      <c r="S189" s="437" t="s">
        <v>19</v>
      </c>
    </row>
    <row r="190" spans="1:130" ht="16.149999999999999" customHeight="1" x14ac:dyDescent="0.25">
      <c r="A190" s="1674" t="s">
        <v>191</v>
      </c>
      <c r="B190" s="438" t="s">
        <v>114</v>
      </c>
      <c r="C190" s="439">
        <f>SUM(D190+E190)</f>
        <v>0</v>
      </c>
      <c r="D190" s="440">
        <f>SUM(F190+H190+J190+L190+N190+P190+R190)</f>
        <v>0</v>
      </c>
      <c r="E190" s="441">
        <f>SUM(G190+I190+K190+M190+O190+Q190+S190)</f>
        <v>0</v>
      </c>
      <c r="F190" s="442"/>
      <c r="G190" s="443"/>
      <c r="H190" s="442"/>
      <c r="I190" s="443"/>
      <c r="J190" s="442"/>
      <c r="K190" s="443"/>
      <c r="L190" s="442"/>
      <c r="M190" s="443"/>
      <c r="N190" s="442"/>
      <c r="O190" s="443"/>
      <c r="P190" s="442"/>
      <c r="Q190" s="444"/>
      <c r="R190" s="442"/>
      <c r="S190" s="444"/>
    </row>
    <row r="191" spans="1:130" ht="16.149999999999999" customHeight="1" x14ac:dyDescent="0.25">
      <c r="A191" s="1322"/>
      <c r="B191" s="445" t="s">
        <v>192</v>
      </c>
      <c r="C191" s="446">
        <f>SUM(D191+E191)</f>
        <v>0</v>
      </c>
      <c r="D191" s="447">
        <f>SUM(F191+H191+J191+L191+N191+P191+R191)</f>
        <v>0</v>
      </c>
      <c r="E191" s="448">
        <f>SUM(G191+I191+K191+M191+O191+Q191+S191)</f>
        <v>0</v>
      </c>
      <c r="F191" s="449"/>
      <c r="G191" s="450"/>
      <c r="H191" s="449"/>
      <c r="I191" s="450"/>
      <c r="J191" s="449"/>
      <c r="K191" s="450"/>
      <c r="L191" s="449"/>
      <c r="M191" s="450"/>
      <c r="N191" s="449"/>
      <c r="O191" s="450"/>
      <c r="P191" s="449"/>
      <c r="Q191" s="451"/>
      <c r="R191" s="449"/>
      <c r="S191" s="451"/>
    </row>
    <row r="192" spans="1:130" ht="16.149999999999999" customHeight="1" x14ac:dyDescent="0.25">
      <c r="A192" s="1323" t="s">
        <v>193</v>
      </c>
      <c r="B192" s="1324"/>
      <c r="C192" s="452">
        <f>SUM(C190+C191)</f>
        <v>0</v>
      </c>
      <c r="D192" s="453">
        <f>SUM(D190+D191)</f>
        <v>0</v>
      </c>
      <c r="E192" s="1035">
        <f>SUM(E190+E191)</f>
        <v>0</v>
      </c>
      <c r="F192" s="452">
        <f>SUM(F190+F191)</f>
        <v>0</v>
      </c>
      <c r="G192" s="455">
        <f t="shared" ref="G192:Q192" si="28">SUM(G190+G191)</f>
        <v>0</v>
      </c>
      <c r="H192" s="452">
        <f t="shared" si="28"/>
        <v>0</v>
      </c>
      <c r="I192" s="455">
        <f t="shared" si="28"/>
        <v>0</v>
      </c>
      <c r="J192" s="452">
        <f t="shared" si="28"/>
        <v>0</v>
      </c>
      <c r="K192" s="455">
        <f t="shared" si="28"/>
        <v>0</v>
      </c>
      <c r="L192" s="452">
        <f t="shared" si="28"/>
        <v>0</v>
      </c>
      <c r="M192" s="455">
        <f t="shared" si="28"/>
        <v>0</v>
      </c>
      <c r="N192" s="452">
        <f t="shared" si="28"/>
        <v>0</v>
      </c>
      <c r="O192" s="455">
        <f t="shared" si="28"/>
        <v>0</v>
      </c>
      <c r="P192" s="452">
        <f t="shared" si="28"/>
        <v>0</v>
      </c>
      <c r="Q192" s="455">
        <f t="shared" si="28"/>
        <v>0</v>
      </c>
      <c r="R192" s="452">
        <f>SUM(R190+R191)</f>
        <v>0</v>
      </c>
      <c r="S192" s="455">
        <f>SUM(S190+S191)</f>
        <v>0</v>
      </c>
    </row>
    <row r="193" spans="1:130" ht="24" customHeight="1" x14ac:dyDescent="0.25">
      <c r="A193" s="429" t="s">
        <v>194</v>
      </c>
      <c r="B193" s="429"/>
      <c r="C193" s="429"/>
      <c r="D193" s="429"/>
      <c r="E193" s="429"/>
      <c r="F193" s="429"/>
      <c r="I193" s="369"/>
      <c r="J193" s="369"/>
      <c r="K193" s="369"/>
      <c r="L193" s="369"/>
      <c r="M193" s="369"/>
      <c r="N193" s="369"/>
      <c r="O193" s="369"/>
      <c r="P193" s="369"/>
      <c r="Q193" s="369"/>
    </row>
    <row r="194" spans="1:130" x14ac:dyDescent="0.25">
      <c r="A194" s="1675" t="s">
        <v>195</v>
      </c>
      <c r="B194" s="1676"/>
      <c r="C194" s="1677" t="s">
        <v>59</v>
      </c>
      <c r="D194" s="1678"/>
      <c r="E194" s="1679"/>
      <c r="F194" s="1680" t="s">
        <v>28</v>
      </c>
      <c r="G194" s="1681"/>
      <c r="H194" s="1681"/>
      <c r="I194" s="1681"/>
      <c r="J194" s="1681"/>
      <c r="K194" s="1681"/>
      <c r="L194" s="1681"/>
      <c r="M194" s="1681"/>
      <c r="N194" s="1681"/>
      <c r="O194" s="1682"/>
      <c r="P194" s="1675" t="s">
        <v>196</v>
      </c>
      <c r="Q194" s="1676"/>
      <c r="R194" s="1683" t="s">
        <v>197</v>
      </c>
      <c r="S194" s="1676"/>
      <c r="T194" s="1680" t="s">
        <v>198</v>
      </c>
      <c r="U194" s="1681"/>
      <c r="V194" s="1681"/>
      <c r="W194" s="1682"/>
    </row>
    <row r="195" spans="1:130" ht="15.75" customHeight="1" x14ac:dyDescent="0.25">
      <c r="A195" s="1327"/>
      <c r="B195" s="1328"/>
      <c r="C195" s="1334"/>
      <c r="D195" s="1335"/>
      <c r="E195" s="1336"/>
      <c r="F195" s="1350" t="s">
        <v>30</v>
      </c>
      <c r="G195" s="1350"/>
      <c r="H195" s="1350" t="s">
        <v>31</v>
      </c>
      <c r="I195" s="1350"/>
      <c r="J195" s="1350" t="s">
        <v>119</v>
      </c>
      <c r="K195" s="1350"/>
      <c r="L195" s="1350" t="s">
        <v>199</v>
      </c>
      <c r="M195" s="1350"/>
      <c r="N195" s="1350" t="s">
        <v>200</v>
      </c>
      <c r="O195" s="1350"/>
      <c r="P195" s="1329"/>
      <c r="Q195" s="1330"/>
      <c r="R195" s="1341"/>
      <c r="S195" s="1330"/>
      <c r="T195" s="1686" t="s">
        <v>201</v>
      </c>
      <c r="U195" s="1687" t="s">
        <v>202</v>
      </c>
      <c r="V195" s="1686" t="s">
        <v>203</v>
      </c>
      <c r="W195" s="1686" t="s">
        <v>204</v>
      </c>
    </row>
    <row r="196" spans="1:130" s="462" customFormat="1" ht="30.75" customHeight="1" x14ac:dyDescent="0.25">
      <c r="A196" s="1329"/>
      <c r="B196" s="1330"/>
      <c r="C196" s="1036" t="s">
        <v>190</v>
      </c>
      <c r="D196" s="1037" t="s">
        <v>18</v>
      </c>
      <c r="E196" s="1126" t="s">
        <v>19</v>
      </c>
      <c r="F196" s="459" t="s">
        <v>18</v>
      </c>
      <c r="G196" s="460" t="s">
        <v>19</v>
      </c>
      <c r="H196" s="459" t="s">
        <v>18</v>
      </c>
      <c r="I196" s="460" t="s">
        <v>19</v>
      </c>
      <c r="J196" s="459" t="s">
        <v>18</v>
      </c>
      <c r="K196" s="460" t="s">
        <v>19</v>
      </c>
      <c r="L196" s="459" t="s">
        <v>18</v>
      </c>
      <c r="M196" s="460" t="s">
        <v>19</v>
      </c>
      <c r="N196" s="459" t="s">
        <v>18</v>
      </c>
      <c r="O196" s="460" t="s">
        <v>19</v>
      </c>
      <c r="P196" s="459" t="s">
        <v>18</v>
      </c>
      <c r="Q196" s="460" t="s">
        <v>19</v>
      </c>
      <c r="R196" s="1039" t="s">
        <v>18</v>
      </c>
      <c r="S196" s="460" t="s">
        <v>19</v>
      </c>
      <c r="T196" s="1352"/>
      <c r="U196" s="1354"/>
      <c r="V196" s="1352"/>
      <c r="W196" s="135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</row>
    <row r="197" spans="1:130" ht="21.75" customHeight="1" x14ac:dyDescent="0.25">
      <c r="A197" s="1684" t="s">
        <v>205</v>
      </c>
      <c r="B197" s="1685"/>
      <c r="C197" s="463">
        <f>SUM(D197+E197)</f>
        <v>0</v>
      </c>
      <c r="D197" s="464">
        <f>SUM(F197+H197+J197+L197+N197)</f>
        <v>0</v>
      </c>
      <c r="E197" s="1040">
        <f>SUM(G197+I197+K197+M197+O197)</f>
        <v>0</v>
      </c>
      <c r="F197" s="466"/>
      <c r="G197" s="1041"/>
      <c r="H197" s="466"/>
      <c r="I197" s="1041"/>
      <c r="J197" s="466"/>
      <c r="K197" s="1041"/>
      <c r="L197" s="466"/>
      <c r="M197" s="1041"/>
      <c r="N197" s="466"/>
      <c r="O197" s="1041"/>
      <c r="P197" s="466"/>
      <c r="Q197" s="1042"/>
      <c r="R197" s="1041"/>
      <c r="S197" s="1042"/>
      <c r="T197" s="469"/>
      <c r="U197" s="1042"/>
      <c r="V197" s="469"/>
      <c r="W197" s="469"/>
      <c r="X197" s="93"/>
      <c r="CG197" s="10">
        <v>0</v>
      </c>
      <c r="CH197" s="10">
        <v>0</v>
      </c>
      <c r="CI197" s="10">
        <v>0</v>
      </c>
      <c r="CJ197" s="10">
        <v>0</v>
      </c>
      <c r="CK197" s="10">
        <v>0</v>
      </c>
    </row>
    <row r="198" spans="1:130" ht="28.5" customHeight="1" x14ac:dyDescent="0.25">
      <c r="A198" s="429" t="s">
        <v>206</v>
      </c>
      <c r="B198" s="429"/>
      <c r="C198" s="429"/>
    </row>
    <row r="199" spans="1:130" x14ac:dyDescent="0.25">
      <c r="A199" s="1675" t="s">
        <v>195</v>
      </c>
      <c r="B199" s="1676"/>
      <c r="C199" s="1657" t="s">
        <v>32</v>
      </c>
      <c r="D199" s="1659"/>
    </row>
    <row r="200" spans="1:130" ht="23.25" customHeight="1" x14ac:dyDescent="0.25">
      <c r="A200" s="1329"/>
      <c r="B200" s="1330"/>
      <c r="C200" s="459" t="s">
        <v>18</v>
      </c>
      <c r="D200" s="460" t="s">
        <v>19</v>
      </c>
    </row>
    <row r="201" spans="1:130" ht="22.5" customHeight="1" x14ac:dyDescent="0.25">
      <c r="A201" s="1346" t="s">
        <v>207</v>
      </c>
      <c r="B201" s="1347"/>
      <c r="C201" s="470"/>
      <c r="D201" s="471"/>
    </row>
    <row r="202" spans="1:130" ht="24" customHeight="1" x14ac:dyDescent="0.25">
      <c r="A202" s="1348" t="s">
        <v>208</v>
      </c>
      <c r="B202" s="1349"/>
      <c r="C202" s="472"/>
      <c r="D202" s="473"/>
    </row>
    <row r="203" spans="1:130" ht="27.75" customHeight="1" x14ac:dyDescent="0.25">
      <c r="A203" s="1348" t="s">
        <v>209</v>
      </c>
      <c r="B203" s="1349"/>
      <c r="C203" s="472"/>
      <c r="D203" s="473"/>
    </row>
    <row r="204" spans="1:130" ht="27.75" customHeight="1" x14ac:dyDescent="0.25">
      <c r="A204" s="1342" t="s">
        <v>210</v>
      </c>
      <c r="B204" s="1343"/>
      <c r="C204" s="474"/>
      <c r="D204" s="475"/>
    </row>
    <row r="250" spans="1:130" s="476" customFormat="1" hidden="1" x14ac:dyDescent="0.25">
      <c r="A250" s="476">
        <f>SUM(F12:Y14,F20:R38,F43:Q46,F52:I54,F59:O63,C69:C72,C75:E75,C78:E81,F86:I90,F96:Q103,F108:AA137,F139:AA148,F154:AM159,F164:O169,F174:Q176,F183:Q184,F190:S191,F197:W197,C201:D204)</f>
        <v>148</v>
      </c>
      <c r="B250" s="476">
        <f>SUM(DF13:DY13,CG20:CN204)</f>
        <v>0</v>
      </c>
      <c r="BA250" s="477"/>
      <c r="BB250" s="477"/>
      <c r="BC250" s="477"/>
      <c r="BD250" s="477"/>
      <c r="BE250" s="477"/>
      <c r="BF250" s="477"/>
      <c r="BG250" s="477"/>
      <c r="BH250" s="477"/>
      <c r="BI250" s="477"/>
      <c r="BJ250" s="477"/>
      <c r="BK250" s="477"/>
      <c r="BL250" s="477"/>
      <c r="BM250" s="477"/>
      <c r="BN250" s="477"/>
      <c r="BO250" s="477"/>
      <c r="BP250" s="477"/>
      <c r="BQ250" s="477"/>
      <c r="BR250" s="477"/>
      <c r="BS250" s="477"/>
      <c r="BT250" s="477"/>
      <c r="BU250" s="477"/>
      <c r="BV250" s="477"/>
      <c r="BW250" s="477"/>
      <c r="BX250" s="477"/>
      <c r="BY250" s="477"/>
      <c r="BZ250" s="477"/>
      <c r="CA250" s="477"/>
      <c r="CB250" s="477"/>
      <c r="CC250" s="477"/>
      <c r="CD250" s="477"/>
      <c r="CE250" s="477"/>
      <c r="CF250" s="477"/>
      <c r="CG250" s="477"/>
      <c r="CH250" s="477"/>
      <c r="CI250" s="477"/>
      <c r="CJ250" s="477"/>
      <c r="CK250" s="477"/>
      <c r="CL250" s="477"/>
      <c r="CM250" s="477"/>
      <c r="CN250" s="477"/>
      <c r="CO250" s="477"/>
      <c r="CP250" s="477"/>
      <c r="CQ250" s="477"/>
      <c r="CR250" s="477"/>
      <c r="CS250" s="477"/>
      <c r="CT250" s="477"/>
      <c r="CU250" s="477"/>
      <c r="CV250" s="477"/>
      <c r="CW250" s="477"/>
      <c r="CX250" s="477"/>
      <c r="CY250" s="477"/>
      <c r="CZ250" s="477"/>
      <c r="DA250" s="477"/>
      <c r="DB250" s="477"/>
      <c r="DC250" s="477"/>
      <c r="DD250" s="477"/>
      <c r="DE250" s="477"/>
      <c r="DF250" s="477"/>
      <c r="DG250" s="477"/>
      <c r="DH250" s="477"/>
      <c r="DI250" s="477"/>
      <c r="DJ250" s="477"/>
      <c r="DK250" s="477"/>
      <c r="DL250" s="477"/>
      <c r="DM250" s="477"/>
      <c r="DN250" s="477"/>
      <c r="DO250" s="477"/>
      <c r="DP250" s="477"/>
      <c r="DQ250" s="477"/>
      <c r="DR250" s="477"/>
      <c r="DS250" s="477"/>
      <c r="DT250" s="477"/>
      <c r="DU250" s="477"/>
      <c r="DV250" s="477"/>
      <c r="DW250" s="477"/>
      <c r="DX250" s="477"/>
      <c r="DY250" s="477"/>
      <c r="DZ250" s="477"/>
    </row>
  </sheetData>
  <mergeCells count="224">
    <mergeCell ref="T194:W194"/>
    <mergeCell ref="F195:G195"/>
    <mergeCell ref="H195:I195"/>
    <mergeCell ref="J195:K195"/>
    <mergeCell ref="L195:M195"/>
    <mergeCell ref="N195:O195"/>
    <mergeCell ref="T195:T196"/>
    <mergeCell ref="U195:U196"/>
    <mergeCell ref="V195:V196"/>
    <mergeCell ref="W195:W196"/>
    <mergeCell ref="A190:A191"/>
    <mergeCell ref="A192:B192"/>
    <mergeCell ref="A194:B196"/>
    <mergeCell ref="C194:E195"/>
    <mergeCell ref="F194:O194"/>
    <mergeCell ref="P194:Q195"/>
    <mergeCell ref="R194:S195"/>
    <mergeCell ref="A204:B204"/>
    <mergeCell ref="A197:B197"/>
    <mergeCell ref="A199:B200"/>
    <mergeCell ref="C199:D199"/>
    <mergeCell ref="A201:B201"/>
    <mergeCell ref="A202:B202"/>
    <mergeCell ref="A203:B203"/>
    <mergeCell ref="A183:B183"/>
    <mergeCell ref="A184:B184"/>
    <mergeCell ref="A185:B185"/>
    <mergeCell ref="A187:B189"/>
    <mergeCell ref="C187:E188"/>
    <mergeCell ref="F187:S187"/>
    <mergeCell ref="F188:G188"/>
    <mergeCell ref="H188:I188"/>
    <mergeCell ref="J188:K188"/>
    <mergeCell ref="L188:M188"/>
    <mergeCell ref="N188:O188"/>
    <mergeCell ref="P188:Q188"/>
    <mergeCell ref="R188:S188"/>
    <mergeCell ref="A180:B182"/>
    <mergeCell ref="C180:E181"/>
    <mergeCell ref="F180:Q180"/>
    <mergeCell ref="F181:G181"/>
    <mergeCell ref="H181:I181"/>
    <mergeCell ref="J181:K181"/>
    <mergeCell ref="L181:M181"/>
    <mergeCell ref="N181:O181"/>
    <mergeCell ref="P181:Q181"/>
    <mergeCell ref="N172:O172"/>
    <mergeCell ref="P172:Q172"/>
    <mergeCell ref="A174:B174"/>
    <mergeCell ref="A175:B175"/>
    <mergeCell ref="A176:B176"/>
    <mergeCell ref="A177:B177"/>
    <mergeCell ref="A164:A166"/>
    <mergeCell ref="A167:A169"/>
    <mergeCell ref="A170:O170"/>
    <mergeCell ref="A171:B173"/>
    <mergeCell ref="C171:E172"/>
    <mergeCell ref="F171:Q171"/>
    <mergeCell ref="F172:G172"/>
    <mergeCell ref="H172:I172"/>
    <mergeCell ref="J172:K172"/>
    <mergeCell ref="L172:M172"/>
    <mergeCell ref="A154:A156"/>
    <mergeCell ref="R152:S152"/>
    <mergeCell ref="T152:U152"/>
    <mergeCell ref="V152:W152"/>
    <mergeCell ref="X152:Y152"/>
    <mergeCell ref="Z152:AA152"/>
    <mergeCell ref="AB152:AC152"/>
    <mergeCell ref="A157:A159"/>
    <mergeCell ref="A161:A163"/>
    <mergeCell ref="B161:B163"/>
    <mergeCell ref="C161:E162"/>
    <mergeCell ref="F161:O161"/>
    <mergeCell ref="F162:G162"/>
    <mergeCell ref="H162:I162"/>
    <mergeCell ref="J162:K162"/>
    <mergeCell ref="L162:M162"/>
    <mergeCell ref="N162:O162"/>
    <mergeCell ref="A149:B149"/>
    <mergeCell ref="A151:B153"/>
    <mergeCell ref="C151:E152"/>
    <mergeCell ref="F151:AM151"/>
    <mergeCell ref="F152:G152"/>
    <mergeCell ref="H152:I152"/>
    <mergeCell ref="J152:K152"/>
    <mergeCell ref="L152:M152"/>
    <mergeCell ref="N152:O152"/>
    <mergeCell ref="P152:Q152"/>
    <mergeCell ref="AD152:AE152"/>
    <mergeCell ref="AF152:AG152"/>
    <mergeCell ref="AH152:AI152"/>
    <mergeCell ref="AJ152:AK152"/>
    <mergeCell ref="AL152:AM152"/>
    <mergeCell ref="A123:A127"/>
    <mergeCell ref="A128:A132"/>
    <mergeCell ref="A133:A137"/>
    <mergeCell ref="A138:B138"/>
    <mergeCell ref="A139:A143"/>
    <mergeCell ref="A144:A148"/>
    <mergeCell ref="V106:W106"/>
    <mergeCell ref="X106:Y106"/>
    <mergeCell ref="Z106:AA106"/>
    <mergeCell ref="A108:A112"/>
    <mergeCell ref="A113:A117"/>
    <mergeCell ref="A118:A122"/>
    <mergeCell ref="C105:E106"/>
    <mergeCell ref="F105:AA105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A98:B98"/>
    <mergeCell ref="A99:B99"/>
    <mergeCell ref="A100:B100"/>
    <mergeCell ref="A101:A103"/>
    <mergeCell ref="A105:A107"/>
    <mergeCell ref="B105:B107"/>
    <mergeCell ref="J94:K94"/>
    <mergeCell ref="L94:M94"/>
    <mergeCell ref="N94:O94"/>
    <mergeCell ref="P94:Q94"/>
    <mergeCell ref="A96:B96"/>
    <mergeCell ref="A97:B97"/>
    <mergeCell ref="A88:B88"/>
    <mergeCell ref="A89:B89"/>
    <mergeCell ref="A90:B90"/>
    <mergeCell ref="A91:P91"/>
    <mergeCell ref="A92:Q92"/>
    <mergeCell ref="A93:B95"/>
    <mergeCell ref="C93:E94"/>
    <mergeCell ref="F93:Q93"/>
    <mergeCell ref="F94:G94"/>
    <mergeCell ref="H94:I94"/>
    <mergeCell ref="C83:E83"/>
    <mergeCell ref="F83:G83"/>
    <mergeCell ref="H83:I83"/>
    <mergeCell ref="A85:B85"/>
    <mergeCell ref="A86:B86"/>
    <mergeCell ref="A87:B87"/>
    <mergeCell ref="A74:B74"/>
    <mergeCell ref="A75:B75"/>
    <mergeCell ref="A77:B77"/>
    <mergeCell ref="A78:A79"/>
    <mergeCell ref="A80:A81"/>
    <mergeCell ref="A83:B84"/>
    <mergeCell ref="C66:C67"/>
    <mergeCell ref="A68:B68"/>
    <mergeCell ref="A69:B69"/>
    <mergeCell ref="A70:B70"/>
    <mergeCell ref="A71:B71"/>
    <mergeCell ref="A72:B72"/>
    <mergeCell ref="A59:B59"/>
    <mergeCell ref="A60:B60"/>
    <mergeCell ref="A61:B61"/>
    <mergeCell ref="A62:B62"/>
    <mergeCell ref="A63:B63"/>
    <mergeCell ref="A66:B67"/>
    <mergeCell ref="A54:B54"/>
    <mergeCell ref="A56:B58"/>
    <mergeCell ref="C56:E57"/>
    <mergeCell ref="F56:O56"/>
    <mergeCell ref="F57:G57"/>
    <mergeCell ref="H57:I57"/>
    <mergeCell ref="J57:K57"/>
    <mergeCell ref="L57:M57"/>
    <mergeCell ref="N57:O57"/>
    <mergeCell ref="F48:I48"/>
    <mergeCell ref="F49:G49"/>
    <mergeCell ref="H49:I49"/>
    <mergeCell ref="A51:B51"/>
    <mergeCell ref="A52:B52"/>
    <mergeCell ref="A53:B53"/>
    <mergeCell ref="A43:B43"/>
    <mergeCell ref="A44:B44"/>
    <mergeCell ref="A45:B45"/>
    <mergeCell ref="A46:B46"/>
    <mergeCell ref="A48:B50"/>
    <mergeCell ref="C48:E49"/>
    <mergeCell ref="A40:B42"/>
    <mergeCell ref="C40:E41"/>
    <mergeCell ref="F40:Q40"/>
    <mergeCell ref="F41:G41"/>
    <mergeCell ref="H41:I41"/>
    <mergeCell ref="J41:K41"/>
    <mergeCell ref="L41:M41"/>
    <mergeCell ref="N41:O41"/>
    <mergeCell ref="P41:Q41"/>
    <mergeCell ref="A20:B20"/>
    <mergeCell ref="A21:A24"/>
    <mergeCell ref="A25:A33"/>
    <mergeCell ref="A34:A35"/>
    <mergeCell ref="A36:A38"/>
    <mergeCell ref="A17:A19"/>
    <mergeCell ref="B17:B19"/>
    <mergeCell ref="C17:E18"/>
    <mergeCell ref="F17:Q17"/>
    <mergeCell ref="R17:R19"/>
    <mergeCell ref="F18:G18"/>
    <mergeCell ref="H18:I18"/>
    <mergeCell ref="J18:K18"/>
    <mergeCell ref="L18:M18"/>
    <mergeCell ref="N18:O18"/>
    <mergeCell ref="R10:S10"/>
    <mergeCell ref="T10:U10"/>
    <mergeCell ref="V10:W10"/>
    <mergeCell ref="P18:Q18"/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</mergeCells>
  <dataValidations count="1">
    <dataValidation type="whole" operator="greaterThanOrEqual" allowBlank="1" showInputMessage="1" showErrorMessage="1" error="Valor no Permitido" sqref="F12:Y14 F20:R38 F43:Q46 F52:I54 F59:O63 C69:C72 C75:E75 C78:E81 F86:I90 F96:Q103 F108:AA137 F139:AA148 F154:AM159 F164:O169 F174:Q176 F183:Q184 F190:S191 F197:W197 C201:D204" xr:uid="{77A5A9B6-883D-4D3B-9BA1-CB4A6065F4D7}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A45D-1B01-4A6B-B053-14B0DA1A08FB}">
  <dimension ref="A1:DZ250"/>
  <sheetViews>
    <sheetView workbookViewId="0">
      <selection activeCell="C12" sqref="C12"/>
    </sheetView>
  </sheetViews>
  <sheetFormatPr baseColWidth="10" defaultColWidth="11.42578125" defaultRowHeight="15" x14ac:dyDescent="0.25"/>
  <cols>
    <col min="1" max="1" width="33.28515625" style="12" customWidth="1"/>
    <col min="2" max="2" width="30.7109375" style="12" customWidth="1"/>
    <col min="3" max="3" width="18.85546875" style="12" customWidth="1"/>
    <col min="4" max="4" width="17.28515625" style="12" customWidth="1"/>
    <col min="5" max="5" width="18.42578125" style="12" customWidth="1"/>
    <col min="6" max="6" width="16.140625" style="12" customWidth="1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/>
    <col min="76" max="78" width="16" style="9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6384" width="11.42578125" style="12"/>
  </cols>
  <sheetData>
    <row r="1" spans="1:130" s="2" customFormat="1" ht="16.149999999999999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149999999999999" customHeight="1" x14ac:dyDescent="0.15">
      <c r="A2" s="1" t="str">
        <f>CONCATENATE("COMUNA: ",[12]NOMBRE!B2," - ","( ",[12]NOMBRE!C2,[12]NOMBRE!D2,[12]NOMBRE!E2,[12]NOMBRE!F2,[12]NOMBRE!G2,"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149999999999999" customHeight="1" x14ac:dyDescent="0.1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149999999999999" customHeight="1" x14ac:dyDescent="0.15">
      <c r="A4" s="1" t="str">
        <f>CONCATENATE("MES: ",[12]NOMBRE!B6," - ","( ",[12]NOMBRE!C6,[12]NOMBRE!D6," )")</f>
        <v>MES: NOVIEMBRE - ( 11 )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149999999999999" customHeight="1" x14ac:dyDescent="0.15">
      <c r="A5" s="1" t="str">
        <f>CONCATENATE("AÑO: ",[12]NOMBRE!B7)</f>
        <v>AÑO: 2019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1186" t="s">
        <v>1</v>
      </c>
      <c r="B6" s="1186"/>
      <c r="C6" s="1186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  <c r="T6" s="1186"/>
      <c r="U6" s="1186"/>
      <c r="V6" s="1186"/>
      <c r="W6" s="1186"/>
      <c r="X6" s="1186"/>
      <c r="Y6" s="1187"/>
      <c r="Z6" s="7"/>
      <c r="AA6" s="7"/>
    </row>
    <row r="7" spans="1:130" ht="31.1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17"/>
      <c r="S7" s="17"/>
      <c r="T7" s="17"/>
      <c r="U7" s="17"/>
      <c r="V7" s="17"/>
      <c r="W7" s="17"/>
      <c r="X7" s="17"/>
      <c r="Y7" s="1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15" customHeight="1" x14ac:dyDescent="0.25">
      <c r="A8" s="18" t="s">
        <v>3</v>
      </c>
      <c r="B8" s="19"/>
      <c r="C8" s="19"/>
      <c r="D8" s="19"/>
      <c r="E8" s="19"/>
      <c r="F8" s="20"/>
      <c r="G8" s="21"/>
      <c r="H8" s="22"/>
      <c r="I8" s="23"/>
      <c r="J8" s="21"/>
      <c r="K8" s="743"/>
      <c r="L8" s="21"/>
      <c r="M8" s="22"/>
      <c r="N8" s="23"/>
      <c r="O8" s="23"/>
      <c r="P8" s="25"/>
      <c r="Q8" s="21"/>
      <c r="R8" s="22"/>
      <c r="S8" s="22"/>
      <c r="T8" s="22"/>
      <c r="U8" s="22"/>
      <c r="V8" s="22"/>
      <c r="W8" s="22"/>
      <c r="X8" s="22"/>
      <c r="Y8" s="23"/>
      <c r="Z8" s="26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149999999999999" customHeight="1" x14ac:dyDescent="0.25">
      <c r="A9" s="1183" t="s">
        <v>4</v>
      </c>
      <c r="B9" s="1183"/>
      <c r="C9" s="1644" t="s">
        <v>5</v>
      </c>
      <c r="D9" s="1646"/>
      <c r="E9" s="1645"/>
      <c r="F9" s="1621" t="s">
        <v>6</v>
      </c>
      <c r="G9" s="1641"/>
      <c r="H9" s="1641"/>
      <c r="I9" s="1641"/>
      <c r="J9" s="1641"/>
      <c r="K9" s="1641"/>
      <c r="L9" s="1641"/>
      <c r="M9" s="1641"/>
      <c r="N9" s="1641"/>
      <c r="O9" s="1641"/>
      <c r="P9" s="1641"/>
      <c r="Q9" s="1641"/>
      <c r="R9" s="1641"/>
      <c r="S9" s="1641"/>
      <c r="T9" s="1641"/>
      <c r="U9" s="1641"/>
      <c r="V9" s="1641"/>
      <c r="W9" s="1641"/>
      <c r="X9" s="1641"/>
      <c r="Y9" s="1622"/>
      <c r="Z9" s="945"/>
      <c r="AA9" s="991"/>
    </row>
    <row r="10" spans="1:130" ht="16.149999999999999" customHeight="1" x14ac:dyDescent="0.25">
      <c r="A10" s="1183"/>
      <c r="B10" s="1183"/>
      <c r="C10" s="1190"/>
      <c r="D10" s="1191"/>
      <c r="E10" s="1185"/>
      <c r="F10" s="1621" t="s">
        <v>7</v>
      </c>
      <c r="G10" s="1622"/>
      <c r="H10" s="1621" t="s">
        <v>8</v>
      </c>
      <c r="I10" s="1622"/>
      <c r="J10" s="1621" t="s">
        <v>9</v>
      </c>
      <c r="K10" s="1622"/>
      <c r="L10" s="1621" t="s">
        <v>10</v>
      </c>
      <c r="M10" s="1622"/>
      <c r="N10" s="1621" t="s">
        <v>11</v>
      </c>
      <c r="O10" s="1622"/>
      <c r="P10" s="1621" t="s">
        <v>12</v>
      </c>
      <c r="Q10" s="1622"/>
      <c r="R10" s="1621" t="s">
        <v>13</v>
      </c>
      <c r="S10" s="1622"/>
      <c r="T10" s="1621" t="s">
        <v>14</v>
      </c>
      <c r="U10" s="1622"/>
      <c r="V10" s="1621" t="s">
        <v>15</v>
      </c>
      <c r="W10" s="1622"/>
      <c r="X10" s="1621" t="s">
        <v>16</v>
      </c>
      <c r="Y10" s="1622"/>
      <c r="Z10" s="29"/>
      <c r="AA10" s="7"/>
    </row>
    <row r="11" spans="1:130" ht="16.149999999999999" customHeight="1" x14ac:dyDescent="0.25">
      <c r="A11" s="1183"/>
      <c r="B11" s="1183"/>
      <c r="C11" s="30" t="s">
        <v>17</v>
      </c>
      <c r="D11" s="1151" t="s">
        <v>18</v>
      </c>
      <c r="E11" s="1143" t="s">
        <v>19</v>
      </c>
      <c r="F11" s="33" t="s">
        <v>18</v>
      </c>
      <c r="G11" s="1141" t="s">
        <v>19</v>
      </c>
      <c r="H11" s="33" t="s">
        <v>18</v>
      </c>
      <c r="I11" s="1141" t="s">
        <v>19</v>
      </c>
      <c r="J11" s="33" t="s">
        <v>18</v>
      </c>
      <c r="K11" s="1141" t="s">
        <v>19</v>
      </c>
      <c r="L11" s="1070" t="s">
        <v>18</v>
      </c>
      <c r="M11" s="1141" t="s">
        <v>19</v>
      </c>
      <c r="N11" s="33" t="s">
        <v>18</v>
      </c>
      <c r="O11" s="1141" t="s">
        <v>19</v>
      </c>
      <c r="P11" s="33" t="s">
        <v>18</v>
      </c>
      <c r="Q11" s="1141" t="s">
        <v>19</v>
      </c>
      <c r="R11" s="33" t="s">
        <v>18</v>
      </c>
      <c r="S11" s="1141" t="s">
        <v>19</v>
      </c>
      <c r="T11" s="33" t="s">
        <v>18</v>
      </c>
      <c r="U11" s="1141" t="s">
        <v>19</v>
      </c>
      <c r="V11" s="33" t="s">
        <v>18</v>
      </c>
      <c r="W11" s="1141" t="s">
        <v>19</v>
      </c>
      <c r="X11" s="33" t="s">
        <v>18</v>
      </c>
      <c r="Y11" s="1141" t="s">
        <v>19</v>
      </c>
      <c r="Z11" s="950"/>
      <c r="AA11" s="990"/>
    </row>
    <row r="12" spans="1:130" ht="16.149999999999999" customHeight="1" x14ac:dyDescent="0.25">
      <c r="A12" s="1183" t="s">
        <v>20</v>
      </c>
      <c r="B12" s="1183"/>
      <c r="C12" s="38">
        <f>SUM(D12+E12)</f>
        <v>0</v>
      </c>
      <c r="D12" s="952">
        <f>SUM(F12+H12+J12+L12+N12+P12+R12+T12+V12+X12)</f>
        <v>0</v>
      </c>
      <c r="E12" s="953">
        <f t="shared" ref="D12:E14" si="0">SUM(G12+I12+K12+M12+O12+Q12+S12+U12+W12+Y12)</f>
        <v>0</v>
      </c>
      <c r="F12" s="41"/>
      <c r="G12" s="42"/>
      <c r="H12" s="41"/>
      <c r="I12" s="42"/>
      <c r="J12" s="41"/>
      <c r="K12" s="42"/>
      <c r="L12" s="41"/>
      <c r="M12" s="42"/>
      <c r="N12" s="954"/>
      <c r="O12" s="42"/>
      <c r="P12" s="41"/>
      <c r="Q12" s="42"/>
      <c r="R12" s="41"/>
      <c r="S12" s="42"/>
      <c r="T12" s="41"/>
      <c r="U12" s="42"/>
      <c r="V12" s="41"/>
      <c r="W12" s="42"/>
      <c r="X12" s="41"/>
      <c r="Y12" s="42"/>
      <c r="Z12" s="44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130" ht="16.149999999999999" customHeight="1" x14ac:dyDescent="0.25">
      <c r="A13" s="1645" t="s">
        <v>21</v>
      </c>
      <c r="B13" s="46" t="s">
        <v>22</v>
      </c>
      <c r="C13" s="47">
        <f>SUM(D13+E13)</f>
        <v>0</v>
      </c>
      <c r="D13" s="48">
        <f t="shared" si="0"/>
        <v>0</v>
      </c>
      <c r="E13" s="49">
        <f t="shared" si="0"/>
        <v>0</v>
      </c>
      <c r="F13" s="50"/>
      <c r="G13" s="51"/>
      <c r="H13" s="50"/>
      <c r="I13" s="51"/>
      <c r="J13" s="50"/>
      <c r="K13" s="51"/>
      <c r="L13" s="50"/>
      <c r="M13" s="51"/>
      <c r="N13" s="52"/>
      <c r="O13" s="51"/>
      <c r="P13" s="50"/>
      <c r="Q13" s="51"/>
      <c r="R13" s="50"/>
      <c r="S13" s="51"/>
      <c r="T13" s="50"/>
      <c r="U13" s="51"/>
      <c r="V13" s="50"/>
      <c r="W13" s="51"/>
      <c r="X13" s="50"/>
      <c r="Y13" s="51"/>
      <c r="Z13" s="44"/>
      <c r="AA13" s="991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149999999999999" customHeight="1" x14ac:dyDescent="0.25">
      <c r="A14" s="1185"/>
      <c r="B14" s="1136" t="s">
        <v>23</v>
      </c>
      <c r="C14" s="54">
        <f>SUM(D14+E14)</f>
        <v>0</v>
      </c>
      <c r="D14" s="55">
        <f t="shared" si="0"/>
        <v>0</v>
      </c>
      <c r="E14" s="56">
        <f t="shared" si="0"/>
        <v>0</v>
      </c>
      <c r="F14" s="57"/>
      <c r="G14" s="57"/>
      <c r="H14" s="58"/>
      <c r="I14" s="59"/>
      <c r="J14" s="58"/>
      <c r="K14" s="59"/>
      <c r="L14" s="955"/>
      <c r="M14" s="956"/>
      <c r="N14" s="957"/>
      <c r="O14" s="956"/>
      <c r="P14" s="957"/>
      <c r="Q14" s="956"/>
      <c r="R14" s="955"/>
      <c r="S14" s="956"/>
      <c r="T14" s="958"/>
      <c r="U14" s="959"/>
      <c r="V14" s="955"/>
      <c r="W14" s="959"/>
      <c r="X14" s="955"/>
      <c r="Y14" s="57"/>
      <c r="Z14" s="44"/>
      <c r="AA14" s="65"/>
    </row>
    <row r="15" spans="1:130" ht="15" customHeight="1" x14ac:dyDescent="0.25">
      <c r="A15" s="960"/>
      <c r="B15" s="961"/>
      <c r="C15" s="68"/>
      <c r="D15" s="962"/>
      <c r="E15" s="70"/>
      <c r="F15" s="963"/>
      <c r="G15" s="964"/>
      <c r="H15" s="964"/>
      <c r="I15" s="962"/>
      <c r="J15" s="964"/>
      <c r="K15" s="963"/>
      <c r="L15" s="70"/>
      <c r="M15" s="73"/>
      <c r="N15" s="965"/>
      <c r="O15" s="966"/>
      <c r="P15" s="966"/>
      <c r="Q15" s="963"/>
      <c r="R15" s="70"/>
      <c r="S15" s="963"/>
      <c r="T15" s="963"/>
      <c r="U15" s="963"/>
      <c r="V15" s="963"/>
      <c r="W15" s="967"/>
      <c r="X15" s="963"/>
      <c r="Y15" s="963"/>
      <c r="Z15" s="1071"/>
      <c r="AA15" s="78"/>
    </row>
    <row r="16" spans="1:130" ht="31.15" customHeight="1" x14ac:dyDescent="0.25">
      <c r="A16" s="79" t="s">
        <v>24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1135"/>
      <c r="R16" s="81"/>
      <c r="S16" s="81"/>
      <c r="T16" s="81"/>
      <c r="U16" s="81"/>
      <c r="V16" s="81"/>
      <c r="W16" s="7"/>
      <c r="X16" s="7"/>
      <c r="Y16" s="7"/>
      <c r="Z16" s="7"/>
      <c r="AA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92" ht="16.149999999999999" customHeight="1" x14ac:dyDescent="0.25">
      <c r="A17" s="1640" t="s">
        <v>25</v>
      </c>
      <c r="B17" s="1640" t="s">
        <v>26</v>
      </c>
      <c r="C17" s="1644" t="s">
        <v>27</v>
      </c>
      <c r="D17" s="1646"/>
      <c r="E17" s="1645"/>
      <c r="F17" s="1629" t="s">
        <v>28</v>
      </c>
      <c r="G17" s="1649"/>
      <c r="H17" s="1649"/>
      <c r="I17" s="1649"/>
      <c r="J17" s="1649"/>
      <c r="K17" s="1649"/>
      <c r="L17" s="1649"/>
      <c r="M17" s="1649"/>
      <c r="N17" s="1649"/>
      <c r="O17" s="1649"/>
      <c r="P17" s="1649"/>
      <c r="Q17" s="1631"/>
      <c r="R17" s="1655" t="s">
        <v>29</v>
      </c>
      <c r="S17" s="7"/>
      <c r="T17" s="7"/>
      <c r="U17" s="7"/>
      <c r="V17" s="7"/>
      <c r="W17" s="7"/>
      <c r="X17" s="7"/>
      <c r="Y17" s="7"/>
      <c r="Z17" s="7"/>
      <c r="AA17" s="7"/>
    </row>
    <row r="18" spans="1:92" ht="16.149999999999999" customHeight="1" x14ac:dyDescent="0.25">
      <c r="A18" s="1198"/>
      <c r="B18" s="1198"/>
      <c r="C18" s="1190"/>
      <c r="D18" s="1191"/>
      <c r="E18" s="1185"/>
      <c r="F18" s="1621" t="s">
        <v>30</v>
      </c>
      <c r="G18" s="1622"/>
      <c r="H18" s="1621" t="s">
        <v>31</v>
      </c>
      <c r="I18" s="1622"/>
      <c r="J18" s="1621" t="s">
        <v>15</v>
      </c>
      <c r="K18" s="1622"/>
      <c r="L18" s="1621" t="s">
        <v>32</v>
      </c>
      <c r="M18" s="1622"/>
      <c r="N18" s="1621" t="s">
        <v>33</v>
      </c>
      <c r="O18" s="1622"/>
      <c r="P18" s="1621" t="s">
        <v>34</v>
      </c>
      <c r="Q18" s="1625"/>
      <c r="R18" s="1194"/>
      <c r="S18" s="7"/>
      <c r="T18" s="7"/>
      <c r="U18" s="7"/>
      <c r="V18" s="7"/>
      <c r="W18" s="7"/>
      <c r="X18" s="7"/>
      <c r="Y18" s="7"/>
      <c r="Z18" s="7"/>
      <c r="AA18" s="7"/>
    </row>
    <row r="19" spans="1:92" ht="16.149999999999999" customHeight="1" x14ac:dyDescent="0.25">
      <c r="A19" s="1199"/>
      <c r="B19" s="1199"/>
      <c r="C19" s="1001" t="s">
        <v>17</v>
      </c>
      <c r="D19" s="83" t="s">
        <v>18</v>
      </c>
      <c r="E19" s="1143" t="s">
        <v>19</v>
      </c>
      <c r="F19" s="1142" t="s">
        <v>18</v>
      </c>
      <c r="G19" s="1143" t="s">
        <v>19</v>
      </c>
      <c r="H19" s="1142" t="s">
        <v>18</v>
      </c>
      <c r="I19" s="1143" t="s">
        <v>19</v>
      </c>
      <c r="J19" s="1142" t="s">
        <v>18</v>
      </c>
      <c r="K19" s="1143" t="s">
        <v>19</v>
      </c>
      <c r="L19" s="1142" t="s">
        <v>18</v>
      </c>
      <c r="M19" s="1143" t="s">
        <v>19</v>
      </c>
      <c r="N19" s="1142" t="s">
        <v>18</v>
      </c>
      <c r="O19" s="1143" t="s">
        <v>19</v>
      </c>
      <c r="P19" s="1142" t="s">
        <v>18</v>
      </c>
      <c r="Q19" s="1144" t="s">
        <v>19</v>
      </c>
      <c r="R19" s="1195"/>
      <c r="S19" s="7"/>
      <c r="T19" s="7"/>
      <c r="U19" s="7"/>
      <c r="V19" s="86"/>
      <c r="W19" s="86"/>
      <c r="X19" s="86"/>
      <c r="Y19" s="86"/>
      <c r="Z19" s="86"/>
      <c r="AA19" s="7"/>
    </row>
    <row r="20" spans="1:92" ht="16.149999999999999" customHeight="1" x14ac:dyDescent="0.25">
      <c r="A20" s="1621" t="s">
        <v>35</v>
      </c>
      <c r="B20" s="1622"/>
      <c r="C20" s="1008">
        <f t="shared" ref="C20:C38" si="1">SUM(D20+E20)</f>
        <v>0</v>
      </c>
      <c r="D20" s="1009">
        <f t="shared" ref="D20:E38" si="2">SUM(F20+H20+J20+L20+N20+P20)</f>
        <v>0</v>
      </c>
      <c r="E20" s="974">
        <f t="shared" si="2"/>
        <v>0</v>
      </c>
      <c r="F20" s="41"/>
      <c r="G20" s="42"/>
      <c r="H20" s="41"/>
      <c r="I20" s="42"/>
      <c r="J20" s="41"/>
      <c r="K20" s="42"/>
      <c r="L20" s="41"/>
      <c r="M20" s="42"/>
      <c r="N20" s="975"/>
      <c r="O20" s="42"/>
      <c r="P20" s="975"/>
      <c r="Q20" s="91"/>
      <c r="R20" s="976"/>
      <c r="S20" s="93"/>
      <c r="T20" s="45"/>
      <c r="U20" s="45"/>
      <c r="V20" s="45"/>
      <c r="W20" s="45"/>
      <c r="X20" s="45"/>
      <c r="Y20" s="45"/>
      <c r="Z20" s="45"/>
      <c r="AA20" s="45"/>
      <c r="AB20" s="45"/>
      <c r="AC20" s="45"/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</row>
    <row r="21" spans="1:92" ht="16.149999999999999" customHeight="1" x14ac:dyDescent="0.25">
      <c r="A21" s="1640" t="s">
        <v>36</v>
      </c>
      <c r="B21" s="94" t="s">
        <v>22</v>
      </c>
      <c r="C21" s="95">
        <f t="shared" si="1"/>
        <v>0</v>
      </c>
      <c r="D21" s="96">
        <f t="shared" si="2"/>
        <v>0</v>
      </c>
      <c r="E21" s="97">
        <f t="shared" si="2"/>
        <v>0</v>
      </c>
      <c r="F21" s="50"/>
      <c r="G21" s="51"/>
      <c r="H21" s="50"/>
      <c r="I21" s="51"/>
      <c r="J21" s="50"/>
      <c r="K21" s="51"/>
      <c r="L21" s="50"/>
      <c r="M21" s="51"/>
      <c r="N21" s="98"/>
      <c r="O21" s="51"/>
      <c r="P21" s="98"/>
      <c r="Q21" s="99"/>
      <c r="R21" s="100"/>
      <c r="S21" s="101"/>
      <c r="T21" s="7"/>
      <c r="U21" s="7"/>
      <c r="V21" s="86"/>
      <c r="W21" s="86"/>
      <c r="X21" s="86"/>
      <c r="Y21" s="86"/>
      <c r="Z21" s="86"/>
      <c r="AA21" s="7"/>
    </row>
    <row r="22" spans="1:92" ht="16.149999999999999" customHeight="1" x14ac:dyDescent="0.25">
      <c r="A22" s="1198"/>
      <c r="B22" s="1133" t="s">
        <v>37</v>
      </c>
      <c r="C22" s="47">
        <f t="shared" si="1"/>
        <v>0</v>
      </c>
      <c r="D22" s="103">
        <f t="shared" si="2"/>
        <v>0</v>
      </c>
      <c r="E22" s="49">
        <f t="shared" si="2"/>
        <v>0</v>
      </c>
      <c r="F22" s="104"/>
      <c r="G22" s="105"/>
      <c r="H22" s="104"/>
      <c r="I22" s="105"/>
      <c r="J22" s="104"/>
      <c r="K22" s="105"/>
      <c r="L22" s="104"/>
      <c r="M22" s="105"/>
      <c r="N22" s="106"/>
      <c r="O22" s="105"/>
      <c r="P22" s="106"/>
      <c r="Q22" s="107"/>
      <c r="R22" s="108"/>
      <c r="S22" s="101"/>
      <c r="T22" s="7"/>
      <c r="U22" s="7"/>
      <c r="V22" s="86"/>
      <c r="W22" s="86"/>
      <c r="X22" s="86"/>
      <c r="Y22" s="86"/>
      <c r="Z22" s="86"/>
      <c r="AA22" s="7"/>
    </row>
    <row r="23" spans="1:92" ht="16.149999999999999" customHeight="1" x14ac:dyDescent="0.25">
      <c r="A23" s="1198"/>
      <c r="B23" s="1134" t="s">
        <v>38</v>
      </c>
      <c r="C23" s="110">
        <f t="shared" si="1"/>
        <v>0</v>
      </c>
      <c r="D23" s="111">
        <f t="shared" si="2"/>
        <v>0</v>
      </c>
      <c r="E23" s="112">
        <f t="shared" si="2"/>
        <v>0</v>
      </c>
      <c r="F23" s="104"/>
      <c r="G23" s="105"/>
      <c r="H23" s="104"/>
      <c r="I23" s="105"/>
      <c r="J23" s="104"/>
      <c r="K23" s="105"/>
      <c r="L23" s="104"/>
      <c r="M23" s="105"/>
      <c r="N23" s="106"/>
      <c r="O23" s="105"/>
      <c r="P23" s="106"/>
      <c r="Q23" s="107"/>
      <c r="R23" s="108"/>
      <c r="S23" s="101"/>
      <c r="T23" s="7"/>
      <c r="U23" s="7"/>
      <c r="V23" s="86"/>
      <c r="W23" s="86"/>
      <c r="X23" s="86"/>
      <c r="Y23" s="86"/>
      <c r="Z23" s="86"/>
      <c r="AA23" s="7"/>
    </row>
    <row r="24" spans="1:92" ht="16.149999999999999" customHeight="1" x14ac:dyDescent="0.25">
      <c r="A24" s="1199"/>
      <c r="B24" s="113" t="s">
        <v>39</v>
      </c>
      <c r="C24" s="54">
        <f t="shared" si="1"/>
        <v>0</v>
      </c>
      <c r="D24" s="114">
        <f t="shared" si="2"/>
        <v>0</v>
      </c>
      <c r="E24" s="56">
        <f t="shared" si="2"/>
        <v>0</v>
      </c>
      <c r="F24" s="58"/>
      <c r="G24" s="59"/>
      <c r="H24" s="58"/>
      <c r="I24" s="59"/>
      <c r="J24" s="58"/>
      <c r="K24" s="59"/>
      <c r="L24" s="58"/>
      <c r="M24" s="59"/>
      <c r="N24" s="115"/>
      <c r="O24" s="59"/>
      <c r="P24" s="115"/>
      <c r="Q24" s="116"/>
      <c r="R24" s="117"/>
      <c r="S24" s="101"/>
      <c r="T24" s="7"/>
      <c r="U24" s="7"/>
      <c r="V24" s="7"/>
      <c r="W24" s="7"/>
      <c r="X24" s="86"/>
      <c r="Y24" s="86"/>
      <c r="Z24" s="86"/>
      <c r="AA24" s="86"/>
    </row>
    <row r="25" spans="1:92" ht="16.149999999999999" customHeight="1" x14ac:dyDescent="0.25">
      <c r="A25" s="1640" t="s">
        <v>40</v>
      </c>
      <c r="B25" s="118" t="s">
        <v>41</v>
      </c>
      <c r="C25" s="95">
        <f t="shared" si="1"/>
        <v>0</v>
      </c>
      <c r="D25" s="96">
        <f t="shared" si="2"/>
        <v>0</v>
      </c>
      <c r="E25" s="97">
        <f t="shared" si="2"/>
        <v>0</v>
      </c>
      <c r="F25" s="119"/>
      <c r="G25" s="120"/>
      <c r="H25" s="119"/>
      <c r="I25" s="120"/>
      <c r="J25" s="119"/>
      <c r="K25" s="120"/>
      <c r="L25" s="119"/>
      <c r="M25" s="120"/>
      <c r="N25" s="121"/>
      <c r="O25" s="120"/>
      <c r="P25" s="121"/>
      <c r="Q25" s="122"/>
      <c r="R25" s="123"/>
      <c r="S25" s="101"/>
      <c r="T25" s="7"/>
      <c r="U25" s="7"/>
      <c r="V25" s="7"/>
      <c r="W25" s="7"/>
      <c r="X25" s="86"/>
      <c r="Y25" s="86"/>
      <c r="Z25" s="86"/>
      <c r="AA25" s="86"/>
    </row>
    <row r="26" spans="1:92" ht="16.149999999999999" customHeight="1" x14ac:dyDescent="0.25">
      <c r="A26" s="1198"/>
      <c r="B26" s="124" t="s">
        <v>42</v>
      </c>
      <c r="C26" s="47">
        <f t="shared" si="1"/>
        <v>0</v>
      </c>
      <c r="D26" s="103">
        <f t="shared" si="2"/>
        <v>0</v>
      </c>
      <c r="E26" s="49">
        <f t="shared" si="2"/>
        <v>0</v>
      </c>
      <c r="F26" s="50"/>
      <c r="G26" s="51"/>
      <c r="H26" s="50"/>
      <c r="I26" s="51"/>
      <c r="J26" s="50"/>
      <c r="K26" s="51"/>
      <c r="L26" s="50"/>
      <c r="M26" s="51"/>
      <c r="N26" s="98"/>
      <c r="O26" s="51"/>
      <c r="P26" s="98"/>
      <c r="Q26" s="99"/>
      <c r="R26" s="100"/>
      <c r="S26" s="101"/>
      <c r="T26" s="7"/>
      <c r="U26" s="7"/>
      <c r="V26" s="7"/>
      <c r="W26" s="7"/>
      <c r="X26" s="86"/>
      <c r="Y26" s="86"/>
      <c r="Z26" s="86"/>
      <c r="AA26" s="86"/>
    </row>
    <row r="27" spans="1:92" ht="16.149999999999999" customHeight="1" x14ac:dyDescent="0.25">
      <c r="A27" s="1198"/>
      <c r="B27" s="124" t="s">
        <v>43</v>
      </c>
      <c r="C27" s="47">
        <f t="shared" si="1"/>
        <v>0</v>
      </c>
      <c r="D27" s="103">
        <f t="shared" si="2"/>
        <v>0</v>
      </c>
      <c r="E27" s="49">
        <f t="shared" si="2"/>
        <v>0</v>
      </c>
      <c r="F27" s="50"/>
      <c r="G27" s="51"/>
      <c r="H27" s="50"/>
      <c r="I27" s="51"/>
      <c r="J27" s="50"/>
      <c r="K27" s="51"/>
      <c r="L27" s="50"/>
      <c r="M27" s="51"/>
      <c r="N27" s="98"/>
      <c r="O27" s="51"/>
      <c r="P27" s="98"/>
      <c r="Q27" s="99"/>
      <c r="R27" s="100"/>
      <c r="S27" s="101"/>
      <c r="T27" s="7"/>
      <c r="U27" s="8"/>
      <c r="V27" s="7"/>
      <c r="W27" s="7"/>
      <c r="X27" s="86"/>
      <c r="Y27" s="86"/>
      <c r="Z27" s="86"/>
      <c r="AA27" s="86"/>
    </row>
    <row r="28" spans="1:92" ht="27" customHeight="1" x14ac:dyDescent="0.25">
      <c r="A28" s="1198"/>
      <c r="B28" s="125" t="s">
        <v>44</v>
      </c>
      <c r="C28" s="126">
        <f t="shared" si="1"/>
        <v>0</v>
      </c>
      <c r="D28" s="127">
        <f t="shared" si="2"/>
        <v>0</v>
      </c>
      <c r="E28" s="128">
        <f t="shared" si="2"/>
        <v>0</v>
      </c>
      <c r="F28" s="50"/>
      <c r="G28" s="51"/>
      <c r="H28" s="50"/>
      <c r="I28" s="51"/>
      <c r="J28" s="50"/>
      <c r="K28" s="51"/>
      <c r="L28" s="50"/>
      <c r="M28" s="51"/>
      <c r="N28" s="98"/>
      <c r="O28" s="51"/>
      <c r="P28" s="98"/>
      <c r="Q28" s="99"/>
      <c r="R28" s="100"/>
      <c r="S28" s="101"/>
      <c r="T28" s="7"/>
      <c r="U28" s="8"/>
      <c r="V28" s="7"/>
      <c r="W28" s="7"/>
      <c r="X28" s="86"/>
      <c r="Y28" s="86"/>
      <c r="Z28" s="86"/>
      <c r="AA28" s="86"/>
    </row>
    <row r="29" spans="1:92" ht="27" customHeight="1" x14ac:dyDescent="0.25">
      <c r="A29" s="1198"/>
      <c r="B29" s="125" t="s">
        <v>45</v>
      </c>
      <c r="C29" s="126">
        <f t="shared" si="1"/>
        <v>0</v>
      </c>
      <c r="D29" s="127">
        <f>+F29+H29+J29+L29+N29+P29</f>
        <v>0</v>
      </c>
      <c r="E29" s="128">
        <f>+G29+I29+K29+M29+O29+Q29</f>
        <v>0</v>
      </c>
      <c r="F29" s="50"/>
      <c r="G29" s="51"/>
      <c r="H29" s="50"/>
      <c r="I29" s="51"/>
      <c r="J29" s="50"/>
      <c r="K29" s="51"/>
      <c r="L29" s="50"/>
      <c r="M29" s="51"/>
      <c r="N29" s="98"/>
      <c r="O29" s="51"/>
      <c r="P29" s="98"/>
      <c r="Q29" s="99"/>
      <c r="R29" s="100"/>
      <c r="S29" s="101"/>
      <c r="T29" s="7"/>
      <c r="U29" s="8"/>
      <c r="V29" s="7"/>
      <c r="W29" s="7"/>
      <c r="X29" s="86"/>
      <c r="Y29" s="86"/>
      <c r="Z29" s="86"/>
      <c r="AA29" s="86"/>
    </row>
    <row r="30" spans="1:92" ht="16.149999999999999" customHeight="1" x14ac:dyDescent="0.25">
      <c r="A30" s="1198"/>
      <c r="B30" s="125" t="s">
        <v>46</v>
      </c>
      <c r="C30" s="126">
        <f>SUM(D30:E30)</f>
        <v>0</v>
      </c>
      <c r="D30" s="127">
        <f>+F30+H30+J30+L30+N30+P30</f>
        <v>0</v>
      </c>
      <c r="E30" s="128">
        <f>+G30+I30+K30+M30+O30+Q30</f>
        <v>0</v>
      </c>
      <c r="F30" s="50"/>
      <c r="G30" s="51"/>
      <c r="H30" s="50"/>
      <c r="I30" s="51"/>
      <c r="J30" s="50"/>
      <c r="K30" s="51"/>
      <c r="L30" s="50"/>
      <c r="M30" s="51"/>
      <c r="N30" s="98"/>
      <c r="O30" s="51"/>
      <c r="P30" s="98"/>
      <c r="Q30" s="99"/>
      <c r="R30" s="100"/>
      <c r="S30" s="101"/>
      <c r="T30" s="7"/>
      <c r="U30" s="8"/>
      <c r="V30" s="7"/>
      <c r="W30" s="7"/>
      <c r="X30" s="86"/>
      <c r="Y30" s="86"/>
      <c r="Z30" s="86"/>
      <c r="AA30" s="86"/>
    </row>
    <row r="31" spans="1:92" ht="16.149999999999999" customHeight="1" x14ac:dyDescent="0.25">
      <c r="A31" s="1198"/>
      <c r="B31" s="1133" t="s">
        <v>37</v>
      </c>
      <c r="C31" s="126">
        <f t="shared" ref="C31" si="3">SUM(D31:E31)</f>
        <v>0</v>
      </c>
      <c r="D31" s="103">
        <f>SUM(F31+H31+J31+L31+N31+P31)</f>
        <v>0</v>
      </c>
      <c r="E31" s="49">
        <f t="shared" si="2"/>
        <v>0</v>
      </c>
      <c r="F31" s="50"/>
      <c r="G31" s="51"/>
      <c r="H31" s="50"/>
      <c r="I31" s="51"/>
      <c r="J31" s="50"/>
      <c r="K31" s="51"/>
      <c r="L31" s="50"/>
      <c r="M31" s="51"/>
      <c r="N31" s="98"/>
      <c r="O31" s="51"/>
      <c r="P31" s="98"/>
      <c r="Q31" s="99"/>
      <c r="R31" s="100"/>
      <c r="S31" s="101"/>
      <c r="T31" s="7"/>
      <c r="U31" s="8"/>
      <c r="V31" s="7"/>
      <c r="W31" s="7"/>
      <c r="X31" s="86"/>
      <c r="Y31" s="86"/>
      <c r="Z31" s="86"/>
      <c r="AA31" s="86"/>
    </row>
    <row r="32" spans="1:92" ht="16.149999999999999" customHeight="1" x14ac:dyDescent="0.25">
      <c r="A32" s="1198"/>
      <c r="B32" s="1130" t="s">
        <v>38</v>
      </c>
      <c r="C32" s="47">
        <f t="shared" si="1"/>
        <v>0</v>
      </c>
      <c r="D32" s="103">
        <f t="shared" si="2"/>
        <v>0</v>
      </c>
      <c r="E32" s="49">
        <f t="shared" si="2"/>
        <v>0</v>
      </c>
      <c r="F32" s="104"/>
      <c r="G32" s="105"/>
      <c r="H32" s="104"/>
      <c r="I32" s="105"/>
      <c r="J32" s="104"/>
      <c r="K32" s="105"/>
      <c r="L32" s="104"/>
      <c r="M32" s="105"/>
      <c r="N32" s="106"/>
      <c r="O32" s="105"/>
      <c r="P32" s="106"/>
      <c r="Q32" s="107"/>
      <c r="R32" s="108"/>
      <c r="S32" s="101"/>
      <c r="T32" s="7"/>
      <c r="U32" s="8"/>
      <c r="V32" s="7"/>
      <c r="W32" s="7"/>
      <c r="X32" s="86"/>
      <c r="Y32" s="86"/>
      <c r="Z32" s="86"/>
      <c r="AA32" s="86"/>
    </row>
    <row r="33" spans="1:130" ht="16.149999999999999" customHeight="1" thickBot="1" x14ac:dyDescent="0.3">
      <c r="A33" s="1198"/>
      <c r="B33" s="130" t="s">
        <v>39</v>
      </c>
      <c r="C33" s="131">
        <f t="shared" si="1"/>
        <v>0</v>
      </c>
      <c r="D33" s="132">
        <f t="shared" si="2"/>
        <v>0</v>
      </c>
      <c r="E33" s="133">
        <f t="shared" si="2"/>
        <v>0</v>
      </c>
      <c r="F33" s="134"/>
      <c r="G33" s="135"/>
      <c r="H33" s="134"/>
      <c r="I33" s="135"/>
      <c r="J33" s="134"/>
      <c r="K33" s="135"/>
      <c r="L33" s="134"/>
      <c r="M33" s="135"/>
      <c r="N33" s="136"/>
      <c r="O33" s="135"/>
      <c r="P33" s="136"/>
      <c r="Q33" s="137"/>
      <c r="R33" s="138"/>
      <c r="S33" s="101"/>
      <c r="T33" s="7"/>
      <c r="U33" s="8"/>
      <c r="V33" s="7"/>
      <c r="W33" s="7"/>
      <c r="X33" s="86"/>
      <c r="Y33" s="86"/>
      <c r="Z33" s="86"/>
      <c r="AA33" s="86"/>
    </row>
    <row r="34" spans="1:130" ht="16.149999999999999" customHeight="1" thickTop="1" x14ac:dyDescent="0.25">
      <c r="A34" s="1200" t="s">
        <v>47</v>
      </c>
      <c r="B34" s="139" t="s">
        <v>38</v>
      </c>
      <c r="C34" s="140">
        <f t="shared" si="1"/>
        <v>0</v>
      </c>
      <c r="D34" s="141">
        <f t="shared" si="2"/>
        <v>0</v>
      </c>
      <c r="E34" s="142">
        <f t="shared" si="2"/>
        <v>0</v>
      </c>
      <c r="F34" s="143"/>
      <c r="G34" s="144"/>
      <c r="H34" s="143"/>
      <c r="I34" s="144"/>
      <c r="J34" s="143"/>
      <c r="K34" s="144"/>
      <c r="L34" s="143"/>
      <c r="M34" s="144"/>
      <c r="N34" s="143"/>
      <c r="O34" s="144"/>
      <c r="P34" s="145"/>
      <c r="Q34" s="146"/>
      <c r="R34" s="147"/>
      <c r="S34" s="101"/>
      <c r="T34" s="7"/>
      <c r="U34" s="7"/>
      <c r="V34" s="7"/>
      <c r="W34" s="7"/>
      <c r="X34" s="86"/>
      <c r="Y34" s="86"/>
      <c r="Z34" s="86"/>
      <c r="AA34" s="86"/>
    </row>
    <row r="35" spans="1:130" ht="16.149999999999999" customHeight="1" x14ac:dyDescent="0.25">
      <c r="A35" s="1201"/>
      <c r="B35" s="130" t="s">
        <v>39</v>
      </c>
      <c r="C35" s="131">
        <f t="shared" si="1"/>
        <v>0</v>
      </c>
      <c r="D35" s="132">
        <f t="shared" si="2"/>
        <v>0</v>
      </c>
      <c r="E35" s="133">
        <f t="shared" si="2"/>
        <v>0</v>
      </c>
      <c r="F35" s="134"/>
      <c r="G35" s="135"/>
      <c r="H35" s="134"/>
      <c r="I35" s="135"/>
      <c r="J35" s="134"/>
      <c r="K35" s="135"/>
      <c r="L35" s="134"/>
      <c r="M35" s="135"/>
      <c r="N35" s="134"/>
      <c r="O35" s="135"/>
      <c r="P35" s="136"/>
      <c r="Q35" s="137"/>
      <c r="R35" s="138"/>
      <c r="S35" s="101"/>
      <c r="T35" s="7"/>
      <c r="U35" s="7"/>
      <c r="V35" s="7"/>
      <c r="W35" s="7"/>
      <c r="X35" s="86"/>
      <c r="Y35" s="86"/>
      <c r="Z35" s="86"/>
      <c r="AA35" s="86"/>
    </row>
    <row r="36" spans="1:130" ht="16.149999999999999" customHeight="1" x14ac:dyDescent="0.25">
      <c r="A36" s="1640" t="s">
        <v>48</v>
      </c>
      <c r="B36" s="1072" t="s">
        <v>49</v>
      </c>
      <c r="C36" s="1008">
        <f t="shared" si="1"/>
        <v>0</v>
      </c>
      <c r="D36" s="1009">
        <f t="shared" si="2"/>
        <v>0</v>
      </c>
      <c r="E36" s="97">
        <f t="shared" si="2"/>
        <v>0</v>
      </c>
      <c r="F36" s="119"/>
      <c r="G36" s="120"/>
      <c r="H36" s="119"/>
      <c r="I36" s="120"/>
      <c r="J36" s="119"/>
      <c r="K36" s="120"/>
      <c r="L36" s="119"/>
      <c r="M36" s="120"/>
      <c r="N36" s="119"/>
      <c r="O36" s="120"/>
      <c r="P36" s="121"/>
      <c r="Q36" s="122"/>
      <c r="R36" s="123"/>
      <c r="S36" s="101"/>
      <c r="T36" s="7"/>
      <c r="U36" s="7"/>
      <c r="V36" s="7"/>
      <c r="W36" s="7"/>
      <c r="X36" s="86"/>
      <c r="Y36" s="86"/>
      <c r="Z36" s="86"/>
      <c r="AA36" s="86"/>
    </row>
    <row r="37" spans="1:130" ht="16.149999999999999" customHeight="1" x14ac:dyDescent="0.25">
      <c r="A37" s="1198"/>
      <c r="B37" s="1134" t="s">
        <v>38</v>
      </c>
      <c r="C37" s="110">
        <f t="shared" si="1"/>
        <v>0</v>
      </c>
      <c r="D37" s="111">
        <f t="shared" si="2"/>
        <v>0</v>
      </c>
      <c r="E37" s="112">
        <f t="shared" si="2"/>
        <v>0</v>
      </c>
      <c r="F37" s="104"/>
      <c r="G37" s="105"/>
      <c r="H37" s="104"/>
      <c r="I37" s="105"/>
      <c r="J37" s="104"/>
      <c r="K37" s="105"/>
      <c r="L37" s="104"/>
      <c r="M37" s="105"/>
      <c r="N37" s="104"/>
      <c r="O37" s="105"/>
      <c r="P37" s="106"/>
      <c r="Q37" s="107"/>
      <c r="R37" s="108"/>
      <c r="S37" s="101"/>
      <c r="T37" s="7"/>
      <c r="U37" s="7"/>
      <c r="V37" s="7"/>
      <c r="W37" s="7"/>
      <c r="X37" s="86"/>
      <c r="Y37" s="86"/>
      <c r="Z37" s="86"/>
      <c r="AA37" s="86"/>
    </row>
    <row r="38" spans="1:130" ht="16.149999999999999" customHeight="1" x14ac:dyDescent="0.25">
      <c r="A38" s="1199"/>
      <c r="B38" s="113" t="s">
        <v>39</v>
      </c>
      <c r="C38" s="54">
        <f t="shared" si="1"/>
        <v>0</v>
      </c>
      <c r="D38" s="114">
        <f t="shared" si="2"/>
        <v>0</v>
      </c>
      <c r="E38" s="56">
        <f t="shared" si="2"/>
        <v>0</v>
      </c>
      <c r="F38" s="58"/>
      <c r="G38" s="59"/>
      <c r="H38" s="58"/>
      <c r="I38" s="59"/>
      <c r="J38" s="58"/>
      <c r="K38" s="59"/>
      <c r="L38" s="58"/>
      <c r="M38" s="59"/>
      <c r="N38" s="58"/>
      <c r="O38" s="59"/>
      <c r="P38" s="115"/>
      <c r="Q38" s="116"/>
      <c r="R38" s="117"/>
      <c r="S38" s="101"/>
      <c r="T38" s="7"/>
      <c r="U38" s="7"/>
      <c r="V38" s="7"/>
      <c r="W38" s="7"/>
      <c r="X38" s="7"/>
      <c r="Y38" s="7"/>
      <c r="Z38" s="7"/>
      <c r="AA38" s="7"/>
    </row>
    <row r="39" spans="1:130" ht="31.15" customHeight="1" x14ac:dyDescent="0.25">
      <c r="A39" s="1010" t="s">
        <v>50</v>
      </c>
      <c r="B39" s="1010"/>
      <c r="C39" s="1010"/>
      <c r="D39" s="1010"/>
      <c r="E39" s="1010"/>
      <c r="F39" s="1010"/>
      <c r="G39" s="1010"/>
      <c r="H39" s="1010"/>
      <c r="I39" s="1010"/>
      <c r="J39" s="1010"/>
      <c r="K39" s="1010"/>
      <c r="L39" s="1010"/>
      <c r="M39" s="1010"/>
      <c r="N39" s="1010"/>
      <c r="O39" s="1010"/>
      <c r="P39" s="1010"/>
      <c r="Q39" s="1010"/>
      <c r="R39" s="7"/>
      <c r="S39" s="7"/>
      <c r="T39" s="7"/>
      <c r="U39" s="7"/>
      <c r="V39" s="7"/>
      <c r="W39" s="7"/>
      <c r="X39" s="7"/>
      <c r="Y39" s="7"/>
      <c r="Z39" s="7"/>
      <c r="AA39" s="7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</row>
    <row r="40" spans="1:130" ht="16.149999999999999" customHeight="1" x14ac:dyDescent="0.25">
      <c r="A40" s="1644" t="s">
        <v>51</v>
      </c>
      <c r="B40" s="1645"/>
      <c r="C40" s="1644" t="s">
        <v>27</v>
      </c>
      <c r="D40" s="1646"/>
      <c r="E40" s="1645"/>
      <c r="F40" s="1629" t="s">
        <v>28</v>
      </c>
      <c r="G40" s="1649"/>
      <c r="H40" s="1649"/>
      <c r="I40" s="1649"/>
      <c r="J40" s="1649"/>
      <c r="K40" s="1649"/>
      <c r="L40" s="1649"/>
      <c r="M40" s="1649"/>
      <c r="N40" s="1649"/>
      <c r="O40" s="1649"/>
      <c r="P40" s="1649"/>
      <c r="Q40" s="1632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130" ht="16.149999999999999" customHeight="1" x14ac:dyDescent="0.25">
      <c r="A41" s="1201"/>
      <c r="B41" s="1205"/>
      <c r="C41" s="1190"/>
      <c r="D41" s="1191"/>
      <c r="E41" s="1185"/>
      <c r="F41" s="1621" t="s">
        <v>30</v>
      </c>
      <c r="G41" s="1622"/>
      <c r="H41" s="1621" t="s">
        <v>31</v>
      </c>
      <c r="I41" s="1622"/>
      <c r="J41" s="1621" t="s">
        <v>15</v>
      </c>
      <c r="K41" s="1622"/>
      <c r="L41" s="1621" t="s">
        <v>32</v>
      </c>
      <c r="M41" s="1622"/>
      <c r="N41" s="1621" t="s">
        <v>33</v>
      </c>
      <c r="O41" s="1622"/>
      <c r="P41" s="1621" t="s">
        <v>34</v>
      </c>
      <c r="Q41" s="1622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130" ht="16.149999999999999" customHeight="1" x14ac:dyDescent="0.25">
      <c r="A42" s="1190"/>
      <c r="B42" s="1185"/>
      <c r="C42" s="1001" t="s">
        <v>17</v>
      </c>
      <c r="D42" s="83" t="s">
        <v>18</v>
      </c>
      <c r="E42" s="1128" t="s">
        <v>19</v>
      </c>
      <c r="F42" s="1147" t="s">
        <v>18</v>
      </c>
      <c r="G42" s="1148" t="s">
        <v>19</v>
      </c>
      <c r="H42" s="1147" t="s">
        <v>18</v>
      </c>
      <c r="I42" s="1148" t="s">
        <v>19</v>
      </c>
      <c r="J42" s="1147" t="s">
        <v>18</v>
      </c>
      <c r="K42" s="1148" t="s">
        <v>19</v>
      </c>
      <c r="L42" s="1147" t="s">
        <v>18</v>
      </c>
      <c r="M42" s="1148" t="s">
        <v>19</v>
      </c>
      <c r="N42" s="1147" t="s">
        <v>18</v>
      </c>
      <c r="O42" s="1148" t="s">
        <v>19</v>
      </c>
      <c r="P42" s="1147" t="s">
        <v>18</v>
      </c>
      <c r="Q42" s="1148" t="s">
        <v>19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149999999999999" customHeight="1" x14ac:dyDescent="0.25">
      <c r="A43" s="1213" t="s">
        <v>37</v>
      </c>
      <c r="B43" s="1214"/>
      <c r="C43" s="153">
        <f>SUM(D43+E43)</f>
        <v>0</v>
      </c>
      <c r="D43" s="154">
        <f t="shared" ref="D43:E45" si="4">SUM(F43+H43+J43+L43+N43+P43)</f>
        <v>0</v>
      </c>
      <c r="E43" s="155">
        <f t="shared" si="4"/>
        <v>0</v>
      </c>
      <c r="F43" s="119"/>
      <c r="G43" s="123"/>
      <c r="H43" s="119"/>
      <c r="I43" s="123"/>
      <c r="J43" s="119"/>
      <c r="K43" s="120"/>
      <c r="L43" s="119"/>
      <c r="M43" s="120"/>
      <c r="N43" s="121"/>
      <c r="O43" s="120"/>
      <c r="P43" s="121"/>
      <c r="Q43" s="120"/>
      <c r="R43" s="156" t="str">
        <f t="shared" ref="R43:R46" si="5">CA43</f>
        <v/>
      </c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CA43" s="10" t="str">
        <f>IF(C43&lt;&gt;[12]A05!C64,"* Niños derivados deben ser iguales al ingreso de niños(as) Normal con Rezago a salas de estimulación REM A05 sección F. ","")</f>
        <v/>
      </c>
    </row>
    <row r="44" spans="1:130" ht="16.149999999999999" customHeight="1" x14ac:dyDescent="0.25">
      <c r="A44" s="1215" t="s">
        <v>38</v>
      </c>
      <c r="B44" s="1216"/>
      <c r="C44" s="157">
        <f>SUM(D44+E44)</f>
        <v>0</v>
      </c>
      <c r="D44" s="158">
        <f t="shared" si="4"/>
        <v>0</v>
      </c>
      <c r="E44" s="159">
        <f t="shared" si="4"/>
        <v>0</v>
      </c>
      <c r="F44" s="104"/>
      <c r="G44" s="100"/>
      <c r="H44" s="50"/>
      <c r="I44" s="100"/>
      <c r="J44" s="50"/>
      <c r="K44" s="51"/>
      <c r="L44" s="50"/>
      <c r="M44" s="51"/>
      <c r="N44" s="98"/>
      <c r="O44" s="51"/>
      <c r="P44" s="98"/>
      <c r="Q44" s="51"/>
      <c r="R44" s="156" t="str">
        <f t="shared" si="5"/>
        <v/>
      </c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CA44" s="10" t="str">
        <f>IF(C44&lt;&gt;[12]A05!C65,"* Niños derivados deben ser iguales al ingreso de niños(as) con Riesgo a salas de estimulación REM A05 sección F. ","")</f>
        <v/>
      </c>
    </row>
    <row r="45" spans="1:130" ht="16.149999999999999" customHeight="1" x14ac:dyDescent="0.25">
      <c r="A45" s="1217" t="s">
        <v>39</v>
      </c>
      <c r="B45" s="1218"/>
      <c r="C45" s="160">
        <f>SUM(D45+E45)</f>
        <v>0</v>
      </c>
      <c r="D45" s="161">
        <f t="shared" si="4"/>
        <v>0</v>
      </c>
      <c r="E45" s="162">
        <f t="shared" si="4"/>
        <v>0</v>
      </c>
      <c r="F45" s="134"/>
      <c r="G45" s="138"/>
      <c r="H45" s="58"/>
      <c r="I45" s="117"/>
      <c r="J45" s="58"/>
      <c r="K45" s="59"/>
      <c r="L45" s="58"/>
      <c r="M45" s="59"/>
      <c r="N45" s="115"/>
      <c r="O45" s="59"/>
      <c r="P45" s="115"/>
      <c r="Q45" s="59"/>
      <c r="R45" s="156" t="str">
        <f t="shared" si="5"/>
        <v/>
      </c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CA45" s="10" t="str">
        <f>IF(C45&lt;&gt;[12]A05!C66,"* Niños derivados deben ser iguales al ingreso de niños(as) con Retraso a salas de estimulación REM A05 sección F. ","")</f>
        <v/>
      </c>
    </row>
    <row r="46" spans="1:130" ht="16.149999999999999" customHeight="1" x14ac:dyDescent="0.25">
      <c r="A46" s="1635" t="s">
        <v>52</v>
      </c>
      <c r="B46" s="1636"/>
      <c r="C46" s="163">
        <f>SUM(D46:E46)</f>
        <v>0</v>
      </c>
      <c r="D46" s="164">
        <f>SUM(F46+H46+J46+L46+N46+P46)</f>
        <v>0</v>
      </c>
      <c r="E46" s="981">
        <f>SUM(G46+I46+K46+M46+O46+Q46)</f>
        <v>0</v>
      </c>
      <c r="F46" s="41"/>
      <c r="G46" s="976"/>
      <c r="H46" s="41"/>
      <c r="I46" s="976"/>
      <c r="J46" s="41"/>
      <c r="K46" s="42"/>
      <c r="L46" s="41"/>
      <c r="M46" s="42"/>
      <c r="N46" s="975"/>
      <c r="O46" s="42"/>
      <c r="P46" s="975"/>
      <c r="Q46" s="42"/>
      <c r="R46" s="156" t="str">
        <f t="shared" si="5"/>
        <v/>
      </c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CA46" s="10" t="str">
        <f>IF(C46&lt;&gt;[12]A05!C68,"* Niños derivados deben ser iguales al ingreso de niños(as) con Otras Vulnerabilidad a salas de estimulación REM A05 sección F. ","")</f>
        <v/>
      </c>
    </row>
    <row r="47" spans="1:130" ht="31.15" customHeight="1" x14ac:dyDescent="0.25">
      <c r="A47" s="18" t="s">
        <v>53</v>
      </c>
      <c r="B47" s="19"/>
      <c r="C47" s="19"/>
      <c r="D47" s="19"/>
      <c r="E47" s="19"/>
      <c r="F47" s="19"/>
      <c r="G47" s="19"/>
      <c r="H47" s="19"/>
      <c r="I47" s="19"/>
      <c r="J47" s="166"/>
      <c r="K47" s="166"/>
      <c r="L47" s="166"/>
      <c r="M47" s="166"/>
      <c r="N47" s="166"/>
      <c r="O47" s="166"/>
      <c r="P47" s="166"/>
      <c r="Q47" s="166"/>
      <c r="R47" s="86"/>
      <c r="S47" s="86"/>
      <c r="T47" s="86"/>
      <c r="U47" s="86"/>
      <c r="V47" s="86"/>
      <c r="W47" s="86"/>
      <c r="X47" s="86"/>
      <c r="Y47" s="86"/>
      <c r="Z47" s="86"/>
      <c r="AA47" s="86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</row>
    <row r="48" spans="1:130" ht="16.149999999999999" customHeight="1" x14ac:dyDescent="0.25">
      <c r="A48" s="1647" t="s">
        <v>21</v>
      </c>
      <c r="B48" s="1648"/>
      <c r="C48" s="1644" t="s">
        <v>5</v>
      </c>
      <c r="D48" s="1646"/>
      <c r="E48" s="1645"/>
      <c r="F48" s="1183" t="s">
        <v>28</v>
      </c>
      <c r="G48" s="1183"/>
      <c r="H48" s="1183"/>
      <c r="I48" s="1183"/>
      <c r="J48" s="166"/>
      <c r="K48" s="166"/>
      <c r="L48" s="166"/>
      <c r="M48" s="166"/>
      <c r="N48" s="166"/>
      <c r="O48" s="166"/>
      <c r="P48" s="166"/>
      <c r="Q48" s="166"/>
      <c r="R48" s="86"/>
      <c r="S48" s="86"/>
      <c r="T48" s="86"/>
      <c r="U48" s="86"/>
      <c r="V48" s="86"/>
      <c r="W48" s="86"/>
      <c r="X48" s="86"/>
      <c r="Y48" s="86"/>
      <c r="Z48" s="86"/>
      <c r="AA48" s="86"/>
    </row>
    <row r="49" spans="1:130" ht="16.149999999999999" customHeight="1" x14ac:dyDescent="0.25">
      <c r="A49" s="1223"/>
      <c r="B49" s="1224"/>
      <c r="C49" s="1190"/>
      <c r="D49" s="1191"/>
      <c r="E49" s="1185"/>
      <c r="F49" s="1621" t="s">
        <v>8</v>
      </c>
      <c r="G49" s="1622"/>
      <c r="H49" s="1621" t="s">
        <v>9</v>
      </c>
      <c r="I49" s="1622"/>
      <c r="J49" s="166"/>
      <c r="K49" s="166"/>
      <c r="L49" s="166"/>
      <c r="M49" s="166"/>
      <c r="N49" s="166"/>
      <c r="O49" s="166"/>
      <c r="P49" s="166"/>
      <c r="Q49" s="166"/>
      <c r="R49" s="86"/>
      <c r="S49" s="86"/>
      <c r="T49" s="86"/>
      <c r="U49" s="86"/>
      <c r="V49" s="86"/>
      <c r="W49" s="86"/>
      <c r="X49" s="86"/>
      <c r="Y49" s="86"/>
      <c r="Z49" s="86"/>
      <c r="AA49" s="86"/>
    </row>
    <row r="50" spans="1:130" ht="16.149999999999999" customHeight="1" x14ac:dyDescent="0.25">
      <c r="A50" s="1225"/>
      <c r="B50" s="1226"/>
      <c r="C50" s="1001" t="s">
        <v>17</v>
      </c>
      <c r="D50" s="83" t="s">
        <v>18</v>
      </c>
      <c r="E50" s="1128" t="s">
        <v>19</v>
      </c>
      <c r="F50" s="30" t="s">
        <v>18</v>
      </c>
      <c r="G50" s="1143" t="s">
        <v>19</v>
      </c>
      <c r="H50" s="30" t="s">
        <v>18</v>
      </c>
      <c r="I50" s="1143" t="s">
        <v>19</v>
      </c>
      <c r="J50" s="166"/>
      <c r="K50" s="166"/>
      <c r="L50" s="166"/>
      <c r="M50" s="166"/>
      <c r="N50" s="166"/>
      <c r="O50" s="166"/>
      <c r="P50" s="166"/>
      <c r="Q50" s="16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1:130" ht="16.149999999999999" customHeight="1" x14ac:dyDescent="0.25">
      <c r="A51" s="1633" t="s">
        <v>54</v>
      </c>
      <c r="B51" s="1634"/>
      <c r="C51" s="167">
        <f>SUM(D51+E51)</f>
        <v>0</v>
      </c>
      <c r="D51" s="168">
        <f t="shared" ref="D51:E54" si="6">SUM(F51+H51)</f>
        <v>0</v>
      </c>
      <c r="E51" s="974">
        <f t="shared" si="6"/>
        <v>0</v>
      </c>
      <c r="F51" s="169">
        <f>SUM(F52:F54)</f>
        <v>0</v>
      </c>
      <c r="G51" s="981">
        <f>SUM(G52:G54)</f>
        <v>0</v>
      </c>
      <c r="H51" s="982">
        <f>SUM(H52:H54)</f>
        <v>0</v>
      </c>
      <c r="I51" s="171">
        <f>SUM(I52:I54)</f>
        <v>0</v>
      </c>
      <c r="J51" s="172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86"/>
      <c r="AA51" s="86"/>
    </row>
    <row r="52" spans="1:130" ht="16.149999999999999" customHeight="1" x14ac:dyDescent="0.25">
      <c r="A52" s="1209" t="s">
        <v>22</v>
      </c>
      <c r="B52" s="1210"/>
      <c r="C52" s="173">
        <f>SUM(D52+E52)</f>
        <v>0</v>
      </c>
      <c r="D52" s="174">
        <f t="shared" si="6"/>
        <v>0</v>
      </c>
      <c r="E52" s="49">
        <f t="shared" si="6"/>
        <v>0</v>
      </c>
      <c r="F52" s="50"/>
      <c r="G52" s="100"/>
      <c r="H52" s="98"/>
      <c r="I52" s="51"/>
      <c r="J52" s="172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86"/>
      <c r="AA52" s="86"/>
    </row>
    <row r="53" spans="1:130" ht="16.149999999999999" customHeight="1" x14ac:dyDescent="0.25">
      <c r="A53" s="1211" t="s">
        <v>55</v>
      </c>
      <c r="B53" s="1212"/>
      <c r="C53" s="110">
        <f>SUM(D53+E53)</f>
        <v>0</v>
      </c>
      <c r="D53" s="111">
        <f t="shared" si="6"/>
        <v>0</v>
      </c>
      <c r="E53" s="112">
        <f t="shared" si="6"/>
        <v>0</v>
      </c>
      <c r="F53" s="104"/>
      <c r="G53" s="108"/>
      <c r="H53" s="106"/>
      <c r="I53" s="105"/>
      <c r="J53" s="172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86"/>
      <c r="AA53" s="86"/>
    </row>
    <row r="54" spans="1:130" ht="16.149999999999999" customHeight="1" x14ac:dyDescent="0.25">
      <c r="A54" s="1227" t="s">
        <v>56</v>
      </c>
      <c r="B54" s="1228"/>
      <c r="C54" s="54">
        <f>SUM(D54+E54)</f>
        <v>0</v>
      </c>
      <c r="D54" s="114">
        <f t="shared" si="6"/>
        <v>0</v>
      </c>
      <c r="E54" s="56">
        <f t="shared" si="6"/>
        <v>0</v>
      </c>
      <c r="F54" s="58"/>
      <c r="G54" s="117"/>
      <c r="H54" s="115"/>
      <c r="I54" s="59"/>
      <c r="J54" s="172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86"/>
      <c r="AA54" s="86"/>
    </row>
    <row r="55" spans="1:130" ht="31.15" customHeight="1" x14ac:dyDescent="0.25">
      <c r="A55" s="18" t="s">
        <v>57</v>
      </c>
      <c r="B55" s="19"/>
      <c r="C55" s="19"/>
      <c r="D55" s="19"/>
      <c r="E55" s="19"/>
      <c r="F55" s="19"/>
      <c r="G55" s="19"/>
      <c r="H55" s="19"/>
      <c r="I55" s="19"/>
      <c r="J55" s="20"/>
      <c r="K55" s="20"/>
      <c r="L55" s="175"/>
      <c r="M55" s="166"/>
      <c r="N55" s="166"/>
      <c r="O55" s="16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</row>
    <row r="56" spans="1:130" ht="16.149999999999999" customHeight="1" x14ac:dyDescent="0.25">
      <c r="A56" s="1644" t="s">
        <v>58</v>
      </c>
      <c r="B56" s="1646"/>
      <c r="C56" s="1644" t="s">
        <v>59</v>
      </c>
      <c r="D56" s="1646"/>
      <c r="E56" s="1645"/>
      <c r="F56" s="1641" t="s">
        <v>60</v>
      </c>
      <c r="G56" s="1641"/>
      <c r="H56" s="1641"/>
      <c r="I56" s="1641"/>
      <c r="J56" s="1641"/>
      <c r="K56" s="1641"/>
      <c r="L56" s="1641"/>
      <c r="M56" s="1641"/>
      <c r="N56" s="1641"/>
      <c r="O56" s="1622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</row>
    <row r="57" spans="1:130" ht="16.149999999999999" customHeight="1" x14ac:dyDescent="0.25">
      <c r="A57" s="1201"/>
      <c r="B57" s="1229"/>
      <c r="C57" s="1190"/>
      <c r="D57" s="1191"/>
      <c r="E57" s="1185"/>
      <c r="F57" s="1641" t="s">
        <v>61</v>
      </c>
      <c r="G57" s="1622"/>
      <c r="H57" s="1641" t="s">
        <v>62</v>
      </c>
      <c r="I57" s="1622"/>
      <c r="J57" s="1641" t="s">
        <v>63</v>
      </c>
      <c r="K57" s="1641"/>
      <c r="L57" s="1621" t="s">
        <v>64</v>
      </c>
      <c r="M57" s="1622"/>
      <c r="N57" s="1621" t="s">
        <v>65</v>
      </c>
      <c r="O57" s="1622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</row>
    <row r="58" spans="1:130" ht="16.149999999999999" customHeight="1" x14ac:dyDescent="0.25">
      <c r="A58" s="1190"/>
      <c r="B58" s="1191"/>
      <c r="C58" s="30" t="s">
        <v>17</v>
      </c>
      <c r="D58" s="83" t="s">
        <v>18</v>
      </c>
      <c r="E58" s="1143" t="s">
        <v>19</v>
      </c>
      <c r="F58" s="30" t="s">
        <v>18</v>
      </c>
      <c r="G58" s="1143" t="s">
        <v>19</v>
      </c>
      <c r="H58" s="30" t="s">
        <v>18</v>
      </c>
      <c r="I58" s="1143" t="s">
        <v>19</v>
      </c>
      <c r="J58" s="30" t="s">
        <v>18</v>
      </c>
      <c r="K58" s="1146" t="s">
        <v>19</v>
      </c>
      <c r="L58" s="30" t="s">
        <v>18</v>
      </c>
      <c r="M58" s="1143" t="s">
        <v>19</v>
      </c>
      <c r="N58" s="30" t="s">
        <v>18</v>
      </c>
      <c r="O58" s="1143" t="s">
        <v>19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984"/>
      <c r="AB58" s="985"/>
    </row>
    <row r="59" spans="1:130" ht="16.149999999999999" customHeight="1" x14ac:dyDescent="0.25">
      <c r="A59" s="1635" t="s">
        <v>66</v>
      </c>
      <c r="B59" s="1636"/>
      <c r="C59" s="167">
        <f>SUM(D59+E59)</f>
        <v>0</v>
      </c>
      <c r="D59" s="168">
        <f>SUM(F59+H59+J59+L59+N59)</f>
        <v>0</v>
      </c>
      <c r="E59" s="974">
        <f>SUM(G59+I59+K59+M59+O59)</f>
        <v>0</v>
      </c>
      <c r="F59" s="954"/>
      <c r="G59" s="42"/>
      <c r="H59" s="954"/>
      <c r="I59" s="42"/>
      <c r="J59" s="954"/>
      <c r="K59" s="179"/>
      <c r="L59" s="41"/>
      <c r="M59" s="42"/>
      <c r="N59" s="41"/>
      <c r="O59" s="42"/>
      <c r="P59" s="44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985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149999999999999" customHeight="1" x14ac:dyDescent="0.25">
      <c r="A60" s="1234" t="s">
        <v>67</v>
      </c>
      <c r="B60" s="1234"/>
      <c r="C60" s="47">
        <f>SUM(D60+E60)</f>
        <v>0</v>
      </c>
      <c r="D60" s="180">
        <f t="shared" ref="D60:E62" si="7">SUM(F60+H60+J60)</f>
        <v>0</v>
      </c>
      <c r="E60" s="181">
        <f t="shared" si="7"/>
        <v>0</v>
      </c>
      <c r="F60" s="50"/>
      <c r="G60" s="51"/>
      <c r="H60" s="52"/>
      <c r="I60" s="51"/>
      <c r="J60" s="52"/>
      <c r="K60" s="182"/>
      <c r="L60" s="183"/>
      <c r="M60" s="184"/>
      <c r="N60" s="183"/>
      <c r="O60" s="184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984"/>
      <c r="AB60" s="985"/>
    </row>
    <row r="61" spans="1:130" ht="16.149999999999999" customHeight="1" x14ac:dyDescent="0.25">
      <c r="A61" s="1235" t="s">
        <v>68</v>
      </c>
      <c r="B61" s="1212"/>
      <c r="C61" s="185">
        <f>SUM(D61+E61)</f>
        <v>0</v>
      </c>
      <c r="D61" s="132">
        <f t="shared" si="7"/>
        <v>0</v>
      </c>
      <c r="E61" s="186">
        <f t="shared" si="7"/>
        <v>0</v>
      </c>
      <c r="F61" s="106"/>
      <c r="G61" s="105"/>
      <c r="H61" s="187"/>
      <c r="I61" s="105"/>
      <c r="J61" s="187"/>
      <c r="K61" s="188"/>
      <c r="L61" s="189"/>
      <c r="M61" s="190"/>
      <c r="N61" s="191"/>
      <c r="O61" s="192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984"/>
      <c r="AB61" s="985"/>
    </row>
    <row r="62" spans="1:130" ht="16.149999999999999" customHeight="1" x14ac:dyDescent="0.25">
      <c r="A62" s="1236" t="s">
        <v>69</v>
      </c>
      <c r="B62" s="1236"/>
      <c r="C62" s="47">
        <f>SUM(D62+E62)</f>
        <v>0</v>
      </c>
      <c r="D62" s="111">
        <f t="shared" si="7"/>
        <v>0</v>
      </c>
      <c r="E62" s="181">
        <f t="shared" si="7"/>
        <v>0</v>
      </c>
      <c r="F62" s="193"/>
      <c r="G62" s="194"/>
      <c r="H62" s="195"/>
      <c r="I62" s="194"/>
      <c r="J62" s="195"/>
      <c r="K62" s="196"/>
      <c r="L62" s="189"/>
      <c r="M62" s="190"/>
      <c r="N62" s="191"/>
      <c r="O62" s="192"/>
      <c r="P62" s="81"/>
      <c r="Q62" s="197"/>
      <c r="R62" s="197"/>
      <c r="S62" s="197"/>
      <c r="T62" s="197"/>
      <c r="U62" s="7"/>
      <c r="V62" s="7"/>
      <c r="W62" s="7"/>
      <c r="X62" s="7"/>
      <c r="Y62" s="7"/>
      <c r="Z62" s="7"/>
      <c r="AA62" s="986"/>
      <c r="AB62" s="985"/>
    </row>
    <row r="63" spans="1:130" ht="16.149999999999999" customHeight="1" x14ac:dyDescent="0.25">
      <c r="A63" s="1237" t="s">
        <v>70</v>
      </c>
      <c r="B63" s="1237"/>
      <c r="C63" s="199">
        <f>SUM(D63+E63)</f>
        <v>0</v>
      </c>
      <c r="D63" s="200">
        <f>SUM(J63+L63+N63)</f>
        <v>0</v>
      </c>
      <c r="E63" s="201">
        <f>SUM(K63+M63+O63)</f>
        <v>0</v>
      </c>
      <c r="F63" s="202"/>
      <c r="G63" s="203"/>
      <c r="H63" s="202"/>
      <c r="I63" s="203"/>
      <c r="J63" s="204"/>
      <c r="K63" s="205"/>
      <c r="L63" s="206"/>
      <c r="M63" s="207"/>
      <c r="N63" s="208"/>
      <c r="O63" s="209"/>
      <c r="P63" s="81"/>
      <c r="Q63" s="197"/>
      <c r="R63" s="197"/>
      <c r="S63" s="197"/>
      <c r="T63" s="197"/>
      <c r="U63" s="7"/>
      <c r="V63" s="7"/>
      <c r="W63" s="7"/>
      <c r="X63" s="7"/>
      <c r="Y63" s="7"/>
      <c r="Z63" s="7"/>
      <c r="AA63" s="210"/>
    </row>
    <row r="64" spans="1:130" s="8" customFormat="1" ht="31.15" customHeight="1" x14ac:dyDescent="0.25">
      <c r="A64" s="211" t="s">
        <v>71</v>
      </c>
      <c r="B64" s="86"/>
      <c r="C64" s="86"/>
      <c r="D64" s="86"/>
      <c r="E64" s="212"/>
      <c r="F64" s="86"/>
      <c r="G64" s="212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987"/>
      <c r="V64" s="987"/>
      <c r="W64" s="987"/>
      <c r="X64" s="987"/>
      <c r="Y64" s="987"/>
      <c r="Z64" s="986"/>
      <c r="AA64" s="986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</row>
    <row r="65" spans="1:130" s="8" customFormat="1" ht="31.15" customHeight="1" x14ac:dyDescent="0.25">
      <c r="A65" s="211" t="s">
        <v>72</v>
      </c>
      <c r="B65" s="211"/>
      <c r="C65" s="211"/>
      <c r="D65" s="211"/>
      <c r="E65" s="211"/>
      <c r="F65" s="211"/>
      <c r="G65" s="211"/>
      <c r="H65" s="211"/>
      <c r="I65" s="211"/>
      <c r="J65" s="214"/>
      <c r="K65" s="81"/>
      <c r="L65" s="81"/>
      <c r="M65" s="81"/>
      <c r="N65" s="197"/>
      <c r="O65" s="197"/>
      <c r="P65" s="197"/>
      <c r="Q65" s="197"/>
      <c r="R65" s="197"/>
      <c r="S65" s="197"/>
      <c r="T65" s="197"/>
      <c r="U65" s="986"/>
      <c r="V65" s="986"/>
      <c r="W65" s="986"/>
      <c r="X65" s="986"/>
      <c r="Y65" s="986"/>
      <c r="Z65" s="986"/>
      <c r="AA65" s="986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</row>
    <row r="66" spans="1:130" ht="16.149999999999999" customHeight="1" x14ac:dyDescent="0.25">
      <c r="A66" s="1640" t="s">
        <v>73</v>
      </c>
      <c r="B66" s="1640"/>
      <c r="C66" s="1640" t="s">
        <v>59</v>
      </c>
      <c r="D66" s="215"/>
      <c r="E66" s="166"/>
      <c r="F66" s="166"/>
      <c r="G66" s="166"/>
      <c r="H66" s="166"/>
      <c r="I66" s="166"/>
      <c r="J66" s="166"/>
      <c r="K66" s="216"/>
      <c r="L66" s="216"/>
      <c r="M66" s="216"/>
      <c r="N66" s="17"/>
      <c r="O66" s="17"/>
      <c r="P66" s="7"/>
      <c r="Q66" s="7"/>
      <c r="R66" s="986"/>
      <c r="S66" s="986"/>
      <c r="T66" s="986"/>
      <c r="U66" s="986"/>
      <c r="V66" s="986"/>
      <c r="W66" s="986"/>
      <c r="X66" s="986"/>
      <c r="Y66" s="986"/>
      <c r="Z66" s="986"/>
      <c r="AA66" s="986"/>
    </row>
    <row r="67" spans="1:130" ht="16.149999999999999" customHeight="1" x14ac:dyDescent="0.25">
      <c r="A67" s="1199"/>
      <c r="B67" s="1199"/>
      <c r="C67" s="1199"/>
      <c r="D67" s="166"/>
      <c r="E67" s="166"/>
      <c r="F67" s="166"/>
      <c r="G67" s="166"/>
      <c r="H67" s="166"/>
      <c r="I67" s="166"/>
      <c r="J67" s="166"/>
      <c r="K67" s="216"/>
      <c r="L67" s="216"/>
      <c r="M67" s="216"/>
      <c r="N67" s="17"/>
      <c r="O67" s="17"/>
      <c r="P67" s="17"/>
      <c r="Q67" s="17"/>
      <c r="R67" s="988"/>
      <c r="S67" s="988"/>
      <c r="T67" s="988"/>
      <c r="U67" s="988"/>
      <c r="V67" s="988"/>
      <c r="W67" s="988"/>
      <c r="X67" s="988"/>
      <c r="Y67" s="988"/>
      <c r="Z67" s="986"/>
      <c r="AA67" s="986"/>
    </row>
    <row r="68" spans="1:130" ht="16.149999999999999" customHeight="1" x14ac:dyDescent="0.25">
      <c r="A68" s="1230" t="s">
        <v>59</v>
      </c>
      <c r="B68" s="1230"/>
      <c r="C68" s="218">
        <f>SUM(C69:C72)</f>
        <v>0</v>
      </c>
      <c r="D68" s="219"/>
      <c r="E68" s="166"/>
      <c r="F68" s="166"/>
      <c r="G68" s="166"/>
      <c r="H68" s="166"/>
      <c r="I68" s="166"/>
      <c r="J68" s="166"/>
      <c r="K68" s="216"/>
      <c r="L68" s="216"/>
      <c r="M68" s="216"/>
      <c r="N68" s="17"/>
      <c r="O68" s="17"/>
      <c r="P68" s="17"/>
      <c r="Q68" s="17"/>
      <c r="R68" s="988"/>
      <c r="S68" s="988"/>
      <c r="T68" s="989"/>
      <c r="U68" s="989"/>
      <c r="V68" s="989"/>
      <c r="W68" s="989"/>
      <c r="X68" s="989"/>
      <c r="Y68" s="989"/>
      <c r="Z68" s="986"/>
      <c r="AA68" s="986"/>
    </row>
    <row r="69" spans="1:130" ht="16.149999999999999" customHeight="1" x14ac:dyDescent="0.25">
      <c r="A69" s="1231" t="s">
        <v>74</v>
      </c>
      <c r="B69" s="1231"/>
      <c r="C69" s="221"/>
      <c r="D69" s="219"/>
      <c r="E69" s="166"/>
      <c r="F69" s="166"/>
      <c r="G69" s="166"/>
      <c r="H69" s="166"/>
      <c r="I69" s="166"/>
      <c r="J69" s="166"/>
      <c r="K69" s="216"/>
      <c r="L69" s="216"/>
      <c r="M69" s="216"/>
      <c r="N69" s="17"/>
      <c r="O69" s="17"/>
      <c r="P69" s="17"/>
      <c r="Q69" s="17"/>
      <c r="R69" s="988"/>
      <c r="S69" s="988"/>
      <c r="T69" s="989"/>
      <c r="U69" s="989"/>
      <c r="V69" s="989"/>
      <c r="W69" s="989"/>
      <c r="X69" s="989"/>
      <c r="Y69" s="989"/>
      <c r="Z69" s="986"/>
      <c r="AA69" s="986"/>
    </row>
    <row r="70" spans="1:130" ht="16.149999999999999" customHeight="1" x14ac:dyDescent="0.25">
      <c r="A70" s="1232" t="s">
        <v>75</v>
      </c>
      <c r="B70" s="1232"/>
      <c r="C70" s="222"/>
      <c r="D70" s="219"/>
      <c r="E70" s="166"/>
      <c r="F70" s="166"/>
      <c r="G70" s="166"/>
      <c r="H70" s="166"/>
      <c r="I70" s="166"/>
      <c r="J70" s="166"/>
      <c r="K70" s="216"/>
      <c r="L70" s="216"/>
      <c r="M70" s="216"/>
      <c r="N70" s="17"/>
      <c r="O70" s="17"/>
      <c r="P70" s="17"/>
      <c r="Q70" s="17"/>
      <c r="R70" s="988"/>
      <c r="S70" s="988"/>
      <c r="T70" s="989"/>
      <c r="U70" s="989"/>
      <c r="V70" s="989"/>
      <c r="W70" s="989"/>
      <c r="X70" s="989"/>
      <c r="Y70" s="989"/>
      <c r="Z70" s="986"/>
      <c r="AA70" s="986"/>
    </row>
    <row r="71" spans="1:130" ht="16.149999999999999" customHeight="1" x14ac:dyDescent="0.25">
      <c r="A71" s="1232" t="s">
        <v>22</v>
      </c>
      <c r="B71" s="1232"/>
      <c r="C71" s="222"/>
      <c r="D71" s="219"/>
      <c r="E71" s="166"/>
      <c r="F71" s="166"/>
      <c r="G71" s="166"/>
      <c r="H71" s="166"/>
      <c r="I71" s="166"/>
      <c r="J71" s="166"/>
      <c r="K71" s="216"/>
      <c r="L71" s="216"/>
      <c r="M71" s="216"/>
      <c r="N71" s="17"/>
      <c r="O71" s="17"/>
      <c r="P71" s="17"/>
      <c r="Q71" s="17"/>
      <c r="R71" s="988"/>
      <c r="S71" s="988"/>
      <c r="T71" s="989"/>
      <c r="U71" s="989"/>
      <c r="V71" s="989"/>
      <c r="W71" s="989"/>
      <c r="X71" s="989"/>
      <c r="Y71" s="989"/>
      <c r="Z71" s="986"/>
      <c r="AA71" s="986"/>
    </row>
    <row r="72" spans="1:130" ht="16.149999999999999" customHeight="1" x14ac:dyDescent="0.25">
      <c r="A72" s="1233" t="s">
        <v>76</v>
      </c>
      <c r="B72" s="1233"/>
      <c r="C72" s="223"/>
      <c r="D72" s="219"/>
      <c r="E72" s="166"/>
      <c r="F72" s="166"/>
      <c r="G72" s="166"/>
      <c r="H72" s="166"/>
      <c r="I72" s="166"/>
      <c r="J72" s="166"/>
      <c r="K72" s="216"/>
      <c r="L72" s="216"/>
      <c r="M72" s="216"/>
      <c r="N72" s="17"/>
      <c r="O72" s="17"/>
      <c r="P72" s="17"/>
      <c r="Q72" s="17"/>
      <c r="R72" s="988"/>
      <c r="S72" s="988"/>
      <c r="T72" s="989"/>
      <c r="U72" s="989"/>
      <c r="V72" s="989"/>
      <c r="W72" s="989"/>
      <c r="X72" s="989"/>
      <c r="Y72" s="989"/>
      <c r="Z72" s="986"/>
      <c r="AA72" s="986"/>
    </row>
    <row r="73" spans="1:130" ht="31.15" customHeight="1" x14ac:dyDescent="0.25">
      <c r="A73" s="20" t="s">
        <v>77</v>
      </c>
      <c r="B73" s="20"/>
      <c r="C73" s="20"/>
      <c r="D73" s="20"/>
      <c r="E73" s="20"/>
      <c r="F73" s="211"/>
      <c r="G73" s="211"/>
      <c r="H73" s="211"/>
      <c r="I73" s="211"/>
      <c r="J73" s="86"/>
      <c r="K73" s="224"/>
      <c r="L73" s="224"/>
      <c r="M73" s="224"/>
      <c r="N73" s="7"/>
      <c r="O73" s="7"/>
      <c r="P73" s="7"/>
      <c r="Q73" s="7"/>
      <c r="R73" s="986"/>
      <c r="S73" s="986"/>
      <c r="T73" s="986"/>
      <c r="U73" s="989"/>
      <c r="V73" s="989"/>
      <c r="W73" s="989"/>
      <c r="X73" s="989"/>
      <c r="Y73" s="989"/>
      <c r="Z73" s="986"/>
      <c r="AA73" s="986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</row>
    <row r="74" spans="1:130" ht="36" customHeight="1" x14ac:dyDescent="0.25">
      <c r="A74" s="1621" t="s">
        <v>78</v>
      </c>
      <c r="B74" s="1622"/>
      <c r="C74" s="1127" t="s">
        <v>79</v>
      </c>
      <c r="D74" s="1127" t="s">
        <v>38</v>
      </c>
      <c r="E74" s="1127" t="s">
        <v>80</v>
      </c>
      <c r="F74" s="86"/>
      <c r="G74" s="86"/>
      <c r="H74" s="86"/>
      <c r="I74" s="86"/>
      <c r="J74" s="86"/>
      <c r="K74" s="224"/>
      <c r="L74" s="224"/>
      <c r="M74" s="224"/>
      <c r="N74" s="7"/>
      <c r="O74" s="7"/>
      <c r="P74" s="7"/>
      <c r="Q74" s="7"/>
      <c r="R74" s="986"/>
      <c r="S74" s="986"/>
      <c r="T74" s="986"/>
      <c r="U74" s="989"/>
      <c r="V74" s="989"/>
      <c r="W74" s="989"/>
      <c r="X74" s="989"/>
      <c r="Y74" s="989"/>
      <c r="Z74" s="986"/>
      <c r="AA74" s="986"/>
    </row>
    <row r="75" spans="1:130" ht="15" customHeight="1" x14ac:dyDescent="0.25">
      <c r="A75" s="1642" t="s">
        <v>81</v>
      </c>
      <c r="B75" s="1643"/>
      <c r="C75" s="226"/>
      <c r="D75" s="226"/>
      <c r="E75" s="226"/>
      <c r="F75" s="44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986"/>
      <c r="S75" s="986"/>
      <c r="T75" s="986"/>
      <c r="U75" s="988"/>
      <c r="V75" s="988"/>
      <c r="W75" s="988"/>
      <c r="X75" s="988"/>
      <c r="Y75" s="988"/>
      <c r="Z75" s="986"/>
      <c r="AA75" s="986"/>
      <c r="CC75" s="10" t="str">
        <f>IF(C75&lt;=[12]A05!C11,"", "* Total de aplicaciones EPSA NO DEBE ser MAYOR que el Total de Gestantes ingresadas en REM A05 Sección A. ")</f>
        <v/>
      </c>
      <c r="CG75" s="10">
        <v>0</v>
      </c>
      <c r="CH75" s="10">
        <v>0</v>
      </c>
    </row>
    <row r="76" spans="1:130" ht="31.15" customHeight="1" x14ac:dyDescent="0.25">
      <c r="A76" s="20" t="s">
        <v>82</v>
      </c>
      <c r="B76" s="20"/>
      <c r="C76" s="20"/>
      <c r="D76" s="20"/>
      <c r="E76" s="20"/>
      <c r="F76" s="211"/>
      <c r="G76" s="211"/>
      <c r="H76" s="211"/>
      <c r="I76" s="990"/>
      <c r="J76" s="991"/>
      <c r="K76" s="990"/>
      <c r="L76" s="986"/>
      <c r="M76" s="986"/>
      <c r="N76" s="986"/>
      <c r="O76" s="986"/>
      <c r="P76" s="992"/>
      <c r="Q76" s="991"/>
      <c r="R76" s="986"/>
      <c r="S76" s="986"/>
      <c r="T76" s="986"/>
      <c r="U76" s="988"/>
      <c r="V76" s="988"/>
      <c r="W76" s="988"/>
      <c r="X76" s="988"/>
      <c r="Y76" s="988"/>
      <c r="Z76" s="986"/>
      <c r="AA76" s="986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G76" s="10">
        <v>0</v>
      </c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</row>
    <row r="77" spans="1:130" ht="51" customHeight="1" x14ac:dyDescent="0.25">
      <c r="A77" s="1644" t="s">
        <v>83</v>
      </c>
      <c r="B77" s="1645"/>
      <c r="C77" s="1145" t="s">
        <v>79</v>
      </c>
      <c r="D77" s="229" t="s">
        <v>84</v>
      </c>
      <c r="E77" s="229" t="s">
        <v>85</v>
      </c>
      <c r="F77" s="230"/>
      <c r="G77" s="230"/>
      <c r="H77" s="230"/>
      <c r="I77" s="995"/>
      <c r="J77" s="995"/>
      <c r="K77" s="990"/>
      <c r="L77" s="986"/>
      <c r="M77" s="986"/>
      <c r="N77" s="986"/>
      <c r="O77" s="986"/>
      <c r="P77" s="986"/>
      <c r="Q77" s="986"/>
      <c r="R77" s="210"/>
      <c r="S77" s="7"/>
      <c r="T77" s="7"/>
      <c r="U77" s="17"/>
      <c r="V77" s="17"/>
      <c r="W77" s="17"/>
      <c r="X77" s="17"/>
      <c r="Y77" s="17"/>
      <c r="Z77" s="7"/>
      <c r="AA77" s="7"/>
      <c r="CG77" s="10">
        <v>0</v>
      </c>
    </row>
    <row r="78" spans="1:130" ht="25.15" customHeight="1" x14ac:dyDescent="0.25">
      <c r="A78" s="1645" t="s">
        <v>86</v>
      </c>
      <c r="B78" s="1131" t="s">
        <v>87</v>
      </c>
      <c r="C78" s="233"/>
      <c r="D78" s="234"/>
      <c r="E78" s="233"/>
      <c r="F78" s="44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996"/>
      <c r="S78" s="7"/>
      <c r="T78" s="7"/>
      <c r="U78" s="17"/>
      <c r="V78" s="17"/>
      <c r="W78" s="17"/>
      <c r="X78" s="17"/>
      <c r="Y78" s="17"/>
      <c r="Z78" s="7"/>
      <c r="AA78" s="7"/>
      <c r="CG78" s="10">
        <v>0</v>
      </c>
    </row>
    <row r="79" spans="1:130" ht="25.15" customHeight="1" thickBot="1" x14ac:dyDescent="0.3">
      <c r="A79" s="1205"/>
      <c r="B79" s="236" t="s">
        <v>88</v>
      </c>
      <c r="C79" s="237"/>
      <c r="D79" s="238"/>
      <c r="E79" s="237"/>
      <c r="F79" s="44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986"/>
      <c r="S79" s="7"/>
      <c r="T79" s="7"/>
      <c r="U79" s="17"/>
      <c r="V79" s="17"/>
      <c r="W79" s="17"/>
      <c r="X79" s="17"/>
      <c r="Y79" s="17"/>
      <c r="Z79" s="7"/>
      <c r="AA79" s="7"/>
      <c r="CG79" s="10">
        <v>0</v>
      </c>
    </row>
    <row r="80" spans="1:130" ht="16.149999999999999" customHeight="1" thickTop="1" x14ac:dyDescent="0.25">
      <c r="A80" s="1244" t="s">
        <v>89</v>
      </c>
      <c r="B80" s="239" t="s">
        <v>90</v>
      </c>
      <c r="C80" s="240"/>
      <c r="D80" s="240"/>
      <c r="E80" s="241"/>
      <c r="F80" s="44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986"/>
      <c r="S80" s="7"/>
      <c r="T80" s="7"/>
      <c r="U80" s="17"/>
      <c r="V80" s="17"/>
      <c r="W80" s="17"/>
      <c r="X80" s="17"/>
      <c r="Y80" s="17"/>
      <c r="Z80" s="7"/>
      <c r="AA80" s="7"/>
      <c r="CG80" s="10">
        <v>0</v>
      </c>
    </row>
    <row r="81" spans="1:130" ht="16.149999999999999" customHeight="1" x14ac:dyDescent="0.25">
      <c r="A81" s="1199"/>
      <c r="B81" s="242" t="s">
        <v>91</v>
      </c>
      <c r="C81" s="223"/>
      <c r="D81" s="223"/>
      <c r="E81" s="243"/>
      <c r="F81" s="44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986"/>
      <c r="S81" s="7"/>
      <c r="T81" s="7"/>
      <c r="U81" s="17"/>
      <c r="V81" s="17"/>
      <c r="W81" s="17"/>
      <c r="X81" s="17"/>
      <c r="Y81" s="17"/>
      <c r="Z81" s="7"/>
      <c r="AA81" s="7"/>
      <c r="CG81" s="10">
        <v>0</v>
      </c>
    </row>
    <row r="82" spans="1:130" ht="31.15" customHeight="1" x14ac:dyDescent="0.25">
      <c r="A82" s="20" t="s">
        <v>92</v>
      </c>
      <c r="B82" s="244"/>
      <c r="C82" s="70"/>
      <c r="D82" s="70"/>
      <c r="E82" s="70"/>
      <c r="F82" s="245"/>
      <c r="G82" s="86"/>
      <c r="H82" s="224"/>
      <c r="I82" s="7"/>
      <c r="J82" s="246"/>
      <c r="K82" s="991"/>
      <c r="L82" s="997"/>
      <c r="M82" s="997"/>
      <c r="N82" s="986"/>
      <c r="O82" s="986"/>
      <c r="P82" s="986"/>
      <c r="Q82" s="986"/>
      <c r="R82" s="986"/>
      <c r="S82" s="7"/>
      <c r="T82" s="7"/>
      <c r="U82" s="17"/>
      <c r="V82" s="17"/>
      <c r="W82" s="17"/>
      <c r="X82" s="17"/>
      <c r="Y82" s="17"/>
      <c r="Z82" s="7"/>
      <c r="AA82" s="7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</row>
    <row r="83" spans="1:130" ht="16.149999999999999" customHeight="1" x14ac:dyDescent="0.25">
      <c r="A83" s="1646" t="s">
        <v>93</v>
      </c>
      <c r="B83" s="1645"/>
      <c r="C83" s="1621" t="s">
        <v>59</v>
      </c>
      <c r="D83" s="1641"/>
      <c r="E83" s="1622"/>
      <c r="F83" s="1621" t="s">
        <v>94</v>
      </c>
      <c r="G83" s="1622"/>
      <c r="H83" s="1621" t="s">
        <v>95</v>
      </c>
      <c r="I83" s="1622"/>
      <c r="J83" s="216"/>
      <c r="K83" s="999"/>
      <c r="L83" s="989"/>
      <c r="M83" s="989"/>
      <c r="N83" s="1000"/>
      <c r="O83" s="1000"/>
      <c r="P83" s="989"/>
      <c r="Q83" s="989"/>
      <c r="R83" s="988"/>
      <c r="S83" s="17"/>
      <c r="T83" s="17"/>
      <c r="U83" s="17"/>
      <c r="V83" s="17"/>
      <c r="W83" s="17"/>
      <c r="X83" s="17"/>
      <c r="Y83" s="17"/>
      <c r="Z83" s="7"/>
      <c r="AA83" s="7"/>
    </row>
    <row r="84" spans="1:130" ht="16.149999999999999" customHeight="1" x14ac:dyDescent="0.25">
      <c r="A84" s="1191"/>
      <c r="B84" s="1185"/>
      <c r="C84" s="1001" t="s">
        <v>17</v>
      </c>
      <c r="D84" s="1151" t="s">
        <v>18</v>
      </c>
      <c r="E84" s="1143" t="s">
        <v>19</v>
      </c>
      <c r="F84" s="30" t="s">
        <v>18</v>
      </c>
      <c r="G84" s="1143" t="s">
        <v>19</v>
      </c>
      <c r="H84" s="30" t="s">
        <v>18</v>
      </c>
      <c r="I84" s="1143" t="s">
        <v>19</v>
      </c>
      <c r="J84" s="166"/>
      <c r="K84" s="216"/>
      <c r="L84" s="989"/>
      <c r="M84" s="989"/>
      <c r="N84" s="989"/>
      <c r="O84" s="1000"/>
      <c r="P84" s="1000"/>
      <c r="Q84" s="989"/>
      <c r="R84" s="989"/>
      <c r="S84" s="17"/>
      <c r="T84" s="17"/>
      <c r="U84" s="17"/>
      <c r="V84" s="17"/>
      <c r="W84" s="17"/>
      <c r="X84" s="17"/>
      <c r="Y84" s="17"/>
      <c r="Z84" s="7"/>
      <c r="AA84" s="7"/>
    </row>
    <row r="85" spans="1:130" ht="16.149999999999999" customHeight="1" x14ac:dyDescent="0.25">
      <c r="A85" s="1621" t="s">
        <v>59</v>
      </c>
      <c r="B85" s="1622"/>
      <c r="C85" s="169">
        <f t="shared" ref="C85:I85" si="8">SUM(C86:C90)</f>
        <v>0</v>
      </c>
      <c r="D85" s="1002">
        <f t="shared" si="8"/>
        <v>0</v>
      </c>
      <c r="E85" s="981">
        <f t="shared" si="8"/>
        <v>0</v>
      </c>
      <c r="F85" s="982">
        <f t="shared" si="8"/>
        <v>0</v>
      </c>
      <c r="G85" s="171">
        <f t="shared" si="8"/>
        <v>0</v>
      </c>
      <c r="H85" s="982">
        <f t="shared" si="8"/>
        <v>0</v>
      </c>
      <c r="I85" s="171">
        <f t="shared" si="8"/>
        <v>0</v>
      </c>
      <c r="J85" s="20"/>
      <c r="K85" s="20"/>
      <c r="L85" s="1003"/>
      <c r="M85" s="989"/>
      <c r="N85" s="989"/>
      <c r="O85" s="1000"/>
      <c r="P85" s="1000"/>
      <c r="Q85" s="1004"/>
      <c r="R85" s="1004"/>
      <c r="S85" s="17"/>
      <c r="T85" s="17"/>
      <c r="U85" s="17"/>
      <c r="V85" s="17"/>
      <c r="W85" s="17"/>
      <c r="X85" s="17"/>
      <c r="Y85" s="17"/>
      <c r="Z85" s="7"/>
      <c r="AA85" s="7"/>
    </row>
    <row r="86" spans="1:130" ht="16.149999999999999" customHeight="1" x14ac:dyDescent="0.25">
      <c r="A86" s="1238" t="s">
        <v>22</v>
      </c>
      <c r="B86" s="1239"/>
      <c r="C86" s="253">
        <f>SUM(D86+E86)</f>
        <v>0</v>
      </c>
      <c r="D86" s="254">
        <f t="shared" ref="D86:E90" si="9">SUM(F86+H86)</f>
        <v>0</v>
      </c>
      <c r="E86" s="155">
        <f t="shared" si="9"/>
        <v>0</v>
      </c>
      <c r="F86" s="119"/>
      <c r="G86" s="123"/>
      <c r="H86" s="119"/>
      <c r="I86" s="123"/>
      <c r="J86" s="255"/>
      <c r="K86" s="216"/>
      <c r="L86" s="989"/>
      <c r="M86" s="989"/>
      <c r="N86" s="989"/>
      <c r="O86" s="1000"/>
      <c r="P86" s="1000"/>
      <c r="Q86" s="1004"/>
      <c r="R86" s="1004"/>
      <c r="S86" s="17"/>
      <c r="T86" s="17"/>
      <c r="U86" s="17"/>
      <c r="V86" s="17"/>
      <c r="W86" s="17"/>
      <c r="X86" s="17"/>
      <c r="Y86" s="17"/>
      <c r="Z86" s="7"/>
      <c r="AA86" s="7"/>
    </row>
    <row r="87" spans="1:130" ht="16.149999999999999" customHeight="1" x14ac:dyDescent="0.25">
      <c r="A87" s="1240" t="s">
        <v>76</v>
      </c>
      <c r="B87" s="1241"/>
      <c r="C87" s="256">
        <f>SUM(D87+E87)</f>
        <v>0</v>
      </c>
      <c r="D87" s="257">
        <f t="shared" si="9"/>
        <v>0</v>
      </c>
      <c r="E87" s="159">
        <f t="shared" si="9"/>
        <v>0</v>
      </c>
      <c r="F87" s="50"/>
      <c r="G87" s="100"/>
      <c r="H87" s="50"/>
      <c r="I87" s="100"/>
      <c r="J87" s="255"/>
      <c r="K87" s="216"/>
      <c r="L87" s="989"/>
      <c r="M87" s="989"/>
      <c r="N87" s="989"/>
      <c r="O87" s="1000"/>
      <c r="P87" s="1000"/>
      <c r="Q87" s="1004"/>
      <c r="R87" s="1004"/>
      <c r="S87" s="17"/>
      <c r="T87" s="17"/>
      <c r="U87" s="17"/>
      <c r="V87" s="17"/>
      <c r="W87" s="17"/>
      <c r="X87" s="17"/>
      <c r="Y87" s="17"/>
      <c r="Z87" s="7"/>
      <c r="AA87" s="7"/>
    </row>
    <row r="88" spans="1:130" ht="16.149999999999999" customHeight="1" x14ac:dyDescent="0.25">
      <c r="A88" s="1240" t="s">
        <v>75</v>
      </c>
      <c r="B88" s="1241"/>
      <c r="C88" s="256">
        <f>SUM(D88+E88)</f>
        <v>0</v>
      </c>
      <c r="D88" s="257">
        <f t="shared" si="9"/>
        <v>0</v>
      </c>
      <c r="E88" s="159">
        <f t="shared" si="9"/>
        <v>0</v>
      </c>
      <c r="F88" s="104"/>
      <c r="G88" s="108"/>
      <c r="H88" s="104"/>
      <c r="I88" s="108"/>
      <c r="J88" s="255"/>
      <c r="K88" s="216"/>
      <c r="L88" s="989"/>
      <c r="M88" s="989"/>
      <c r="N88" s="989"/>
      <c r="O88" s="1000"/>
      <c r="P88" s="1000"/>
      <c r="Q88" s="1004"/>
      <c r="R88" s="1004"/>
      <c r="S88" s="17"/>
      <c r="T88" s="17"/>
      <c r="U88" s="17"/>
      <c r="V88" s="17"/>
      <c r="W88" s="17"/>
      <c r="X88" s="17"/>
      <c r="Y88" s="17"/>
      <c r="Z88" s="7"/>
      <c r="AA88" s="7"/>
    </row>
    <row r="89" spans="1:130" ht="16.149999999999999" customHeight="1" x14ac:dyDescent="0.25">
      <c r="A89" s="1247" t="s">
        <v>96</v>
      </c>
      <c r="B89" s="1248"/>
      <c r="C89" s="258">
        <f>SUM(D89+E89)</f>
        <v>0</v>
      </c>
      <c r="D89" s="259">
        <f t="shared" si="9"/>
        <v>0</v>
      </c>
      <c r="E89" s="260">
        <f t="shared" si="9"/>
        <v>0</v>
      </c>
      <c r="F89" s="134"/>
      <c r="G89" s="138"/>
      <c r="H89" s="134"/>
      <c r="I89" s="138"/>
      <c r="J89" s="255"/>
      <c r="K89" s="216"/>
      <c r="L89" s="989"/>
      <c r="M89" s="989"/>
      <c r="N89" s="989"/>
      <c r="O89" s="1000"/>
      <c r="P89" s="1000"/>
      <c r="Q89" s="1004"/>
      <c r="R89" s="1004"/>
      <c r="S89" s="17"/>
      <c r="T89" s="17"/>
      <c r="U89" s="17"/>
      <c r="V89" s="17"/>
      <c r="W89" s="17"/>
      <c r="X89" s="17"/>
      <c r="Y89" s="17"/>
      <c r="Z89" s="7"/>
      <c r="AA89" s="7"/>
    </row>
    <row r="90" spans="1:130" ht="16.149999999999999" customHeight="1" x14ac:dyDescent="0.25">
      <c r="A90" s="1249" t="s">
        <v>97</v>
      </c>
      <c r="B90" s="1250"/>
      <c r="C90" s="261">
        <f>SUM(D90+E90)</f>
        <v>0</v>
      </c>
      <c r="D90" s="262">
        <f t="shared" si="9"/>
        <v>0</v>
      </c>
      <c r="E90" s="162">
        <f t="shared" si="9"/>
        <v>0</v>
      </c>
      <c r="F90" s="58"/>
      <c r="G90" s="117"/>
      <c r="H90" s="58"/>
      <c r="I90" s="117"/>
      <c r="J90" s="255"/>
      <c r="K90" s="216"/>
      <c r="L90" s="989"/>
      <c r="M90" s="989"/>
      <c r="N90" s="989"/>
      <c r="O90" s="1000"/>
      <c r="P90" s="1000"/>
      <c r="Q90" s="1004"/>
      <c r="R90" s="1004"/>
      <c r="S90" s="17"/>
      <c r="T90" s="17"/>
      <c r="U90" s="17"/>
      <c r="V90" s="17"/>
      <c r="W90" s="17"/>
      <c r="X90" s="17"/>
      <c r="Y90" s="17"/>
      <c r="Z90" s="7"/>
      <c r="AA90" s="7"/>
    </row>
    <row r="91" spans="1:130" s="267" customFormat="1" ht="31.15" customHeight="1" x14ac:dyDescent="0.25">
      <c r="A91" s="1251" t="s">
        <v>98</v>
      </c>
      <c r="B91" s="1251"/>
      <c r="C91" s="1251"/>
      <c r="D91" s="1251"/>
      <c r="E91" s="1251"/>
      <c r="F91" s="1251"/>
      <c r="G91" s="1251"/>
      <c r="H91" s="1251"/>
      <c r="I91" s="1251"/>
      <c r="J91" s="1251"/>
      <c r="K91" s="1251"/>
      <c r="L91" s="1251"/>
      <c r="M91" s="1251"/>
      <c r="N91" s="1251"/>
      <c r="O91" s="1251"/>
      <c r="P91" s="1251"/>
      <c r="Q91" s="263"/>
      <c r="R91" s="264"/>
      <c r="S91" s="264"/>
      <c r="T91" s="264"/>
      <c r="U91" s="264"/>
      <c r="V91" s="264"/>
      <c r="W91" s="264"/>
      <c r="X91" s="264"/>
      <c r="Y91" s="264"/>
      <c r="Z91" s="245"/>
      <c r="AA91" s="24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6"/>
      <c r="CB91" s="266"/>
      <c r="CC91" s="266"/>
      <c r="CD91" s="266"/>
      <c r="CE91" s="266"/>
      <c r="CF91" s="266"/>
      <c r="CG91" s="266"/>
      <c r="CH91" s="266"/>
      <c r="CI91" s="266"/>
      <c r="CJ91" s="266"/>
      <c r="CK91" s="266"/>
      <c r="CL91" s="266"/>
      <c r="CM91" s="266"/>
      <c r="CN91" s="266"/>
      <c r="CO91" s="266"/>
      <c r="CP91" s="266"/>
      <c r="CQ91" s="266"/>
      <c r="CR91" s="266"/>
      <c r="CS91" s="266"/>
      <c r="CT91" s="266"/>
      <c r="CU91" s="266"/>
      <c r="CV91" s="266"/>
      <c r="CW91" s="266"/>
      <c r="CX91" s="266"/>
      <c r="CY91" s="266"/>
      <c r="CZ91" s="266"/>
    </row>
    <row r="92" spans="1:130" ht="31.15" customHeight="1" x14ac:dyDescent="0.25">
      <c r="A92" s="1527" t="s">
        <v>99</v>
      </c>
      <c r="B92" s="1527"/>
      <c r="C92" s="1527"/>
      <c r="D92" s="1527"/>
      <c r="E92" s="1527"/>
      <c r="F92" s="1527"/>
      <c r="G92" s="1527"/>
      <c r="H92" s="1527"/>
      <c r="I92" s="1527"/>
      <c r="J92" s="1527"/>
      <c r="K92" s="1527"/>
      <c r="L92" s="1527"/>
      <c r="M92" s="1527"/>
      <c r="N92" s="1527"/>
      <c r="O92" s="1527"/>
      <c r="P92" s="1527"/>
      <c r="Q92" s="1527"/>
      <c r="R92" s="268"/>
      <c r="S92" s="268"/>
      <c r="T92" s="268"/>
      <c r="U92" s="268"/>
      <c r="V92" s="268"/>
      <c r="W92" s="17"/>
      <c r="X92" s="17"/>
      <c r="Y92" s="17"/>
      <c r="Z92" s="7"/>
      <c r="AA92" s="7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</row>
    <row r="93" spans="1:130" ht="16.149999999999999" customHeight="1" x14ac:dyDescent="0.25">
      <c r="A93" s="1647" t="s">
        <v>100</v>
      </c>
      <c r="B93" s="1648"/>
      <c r="C93" s="1644" t="s">
        <v>101</v>
      </c>
      <c r="D93" s="1646"/>
      <c r="E93" s="1645"/>
      <c r="F93" s="1629" t="s">
        <v>28</v>
      </c>
      <c r="G93" s="1649"/>
      <c r="H93" s="1649"/>
      <c r="I93" s="1649"/>
      <c r="J93" s="1649"/>
      <c r="K93" s="1649"/>
      <c r="L93" s="1649"/>
      <c r="M93" s="1649"/>
      <c r="N93" s="1649"/>
      <c r="O93" s="1649"/>
      <c r="P93" s="1649"/>
      <c r="Q93" s="1632"/>
      <c r="R93" s="166"/>
      <c r="S93" s="244"/>
      <c r="T93" s="216"/>
      <c r="U93" s="216"/>
      <c r="V93" s="244"/>
      <c r="W93" s="17"/>
      <c r="X93" s="17"/>
      <c r="Y93" s="17"/>
      <c r="Z93" s="7"/>
      <c r="AA93" s="7"/>
    </row>
    <row r="94" spans="1:130" ht="16.149999999999999" customHeight="1" x14ac:dyDescent="0.25">
      <c r="A94" s="1223"/>
      <c r="B94" s="1224"/>
      <c r="C94" s="1190"/>
      <c r="D94" s="1191"/>
      <c r="E94" s="1185"/>
      <c r="F94" s="1621" t="s">
        <v>102</v>
      </c>
      <c r="G94" s="1641"/>
      <c r="H94" s="1621" t="s">
        <v>103</v>
      </c>
      <c r="I94" s="1622"/>
      <c r="J94" s="1621" t="s">
        <v>104</v>
      </c>
      <c r="K94" s="1622"/>
      <c r="L94" s="1621" t="s">
        <v>105</v>
      </c>
      <c r="M94" s="1622"/>
      <c r="N94" s="1621" t="s">
        <v>106</v>
      </c>
      <c r="O94" s="1622"/>
      <c r="P94" s="1621" t="s">
        <v>107</v>
      </c>
      <c r="Q94" s="1622"/>
      <c r="R94" s="17"/>
      <c r="S94" s="17"/>
      <c r="T94" s="17"/>
      <c r="U94" s="17"/>
      <c r="V94" s="17"/>
      <c r="W94" s="17"/>
      <c r="X94" s="17"/>
      <c r="Y94" s="17"/>
      <c r="Z94" s="7"/>
      <c r="AA94" s="7"/>
    </row>
    <row r="95" spans="1:130" ht="16.149999999999999" customHeight="1" x14ac:dyDescent="0.25">
      <c r="A95" s="1225"/>
      <c r="B95" s="1226"/>
      <c r="C95" s="1001" t="s">
        <v>17</v>
      </c>
      <c r="D95" s="83" t="s">
        <v>18</v>
      </c>
      <c r="E95" s="1128" t="s">
        <v>19</v>
      </c>
      <c r="F95" s="30" t="s">
        <v>18</v>
      </c>
      <c r="G95" s="1149" t="s">
        <v>19</v>
      </c>
      <c r="H95" s="30" t="s">
        <v>18</v>
      </c>
      <c r="I95" s="1148" t="s">
        <v>19</v>
      </c>
      <c r="J95" s="30" t="s">
        <v>18</v>
      </c>
      <c r="K95" s="1148" t="s">
        <v>19</v>
      </c>
      <c r="L95" s="30" t="s">
        <v>18</v>
      </c>
      <c r="M95" s="1148" t="s">
        <v>19</v>
      </c>
      <c r="N95" s="30" t="s">
        <v>18</v>
      </c>
      <c r="O95" s="1148" t="s">
        <v>19</v>
      </c>
      <c r="P95" s="30" t="s">
        <v>18</v>
      </c>
      <c r="Q95" s="1148" t="s">
        <v>19</v>
      </c>
      <c r="R95" s="17"/>
      <c r="S95" s="17"/>
      <c r="T95" s="17"/>
      <c r="U95" s="17"/>
      <c r="V95" s="17"/>
      <c r="W95" s="17"/>
      <c r="X95" s="17"/>
      <c r="Y95" s="17"/>
      <c r="Z95" s="7"/>
      <c r="AA95" s="7"/>
    </row>
    <row r="96" spans="1:130" ht="16.149999999999999" customHeight="1" x14ac:dyDescent="0.25">
      <c r="A96" s="1245" t="s">
        <v>108</v>
      </c>
      <c r="B96" s="1245"/>
      <c r="C96" s="270">
        <f>SUM(D96+E96)</f>
        <v>0</v>
      </c>
      <c r="D96" s="271">
        <f>+H96+J96+L96+N96+P96</f>
        <v>0</v>
      </c>
      <c r="E96" s="97">
        <f>+I96+K96+M96+O96+Q96</f>
        <v>0</v>
      </c>
      <c r="F96" s="272"/>
      <c r="G96" s="273"/>
      <c r="H96" s="119"/>
      <c r="I96" s="120"/>
      <c r="J96" s="119"/>
      <c r="K96" s="120"/>
      <c r="L96" s="119"/>
      <c r="M96" s="120"/>
      <c r="N96" s="119"/>
      <c r="O96" s="120"/>
      <c r="P96" s="121"/>
      <c r="Q96" s="120"/>
      <c r="R96" s="274"/>
      <c r="S96" s="17"/>
      <c r="T96" s="17"/>
      <c r="U96" s="17"/>
      <c r="V96" s="17"/>
      <c r="W96" s="17"/>
      <c r="X96" s="17"/>
      <c r="Y96" s="17"/>
      <c r="Z96" s="7"/>
      <c r="AA96" s="7"/>
    </row>
    <row r="97" spans="1:130" ht="16.149999999999999" customHeight="1" x14ac:dyDescent="0.25">
      <c r="A97" s="1246" t="s">
        <v>109</v>
      </c>
      <c r="B97" s="1246"/>
      <c r="C97" s="275">
        <f>SUM(D97+E97)</f>
        <v>0</v>
      </c>
      <c r="D97" s="276">
        <f>SUM(J97+L97+N97+P97)</f>
        <v>0</v>
      </c>
      <c r="E97" s="112">
        <f>SUM(K97+M97+O97+Q97)</f>
        <v>0</v>
      </c>
      <c r="F97" s="277"/>
      <c r="G97" s="278"/>
      <c r="H97" s="277"/>
      <c r="I97" s="279"/>
      <c r="J97" s="104"/>
      <c r="K97" s="105"/>
      <c r="L97" s="104"/>
      <c r="M97" s="105"/>
      <c r="N97" s="104"/>
      <c r="O97" s="105"/>
      <c r="P97" s="106"/>
      <c r="Q97" s="105"/>
      <c r="R97" s="274"/>
      <c r="S97" s="17"/>
      <c r="T97" s="17"/>
      <c r="U97" s="17"/>
      <c r="V97" s="17"/>
      <c r="W97" s="17"/>
      <c r="X97" s="17"/>
      <c r="Y97" s="17"/>
      <c r="Z97" s="7"/>
      <c r="AA97" s="7"/>
    </row>
    <row r="98" spans="1:130" ht="16.149999999999999" customHeight="1" x14ac:dyDescent="0.25">
      <c r="A98" s="1246" t="s">
        <v>110</v>
      </c>
      <c r="B98" s="1246"/>
      <c r="C98" s="275">
        <f t="shared" ref="C98:C103" si="10">SUM(D98+E98)</f>
        <v>0</v>
      </c>
      <c r="D98" s="276">
        <f>+J98+L98+N98+P98</f>
        <v>0</v>
      </c>
      <c r="E98" s="112">
        <f>+K98+M98+O98+Q98</f>
        <v>0</v>
      </c>
      <c r="F98" s="280"/>
      <c r="G98" s="281"/>
      <c r="H98" s="280"/>
      <c r="I98" s="282"/>
      <c r="J98" s="134"/>
      <c r="K98" s="135"/>
      <c r="L98" s="134"/>
      <c r="M98" s="135"/>
      <c r="N98" s="134"/>
      <c r="O98" s="135"/>
      <c r="P98" s="136"/>
      <c r="Q98" s="135"/>
      <c r="R98" s="274"/>
      <c r="S98" s="17"/>
      <c r="T98" s="17"/>
      <c r="U98" s="17"/>
      <c r="V98" s="17"/>
      <c r="W98" s="17"/>
      <c r="X98" s="17"/>
      <c r="Y98" s="17"/>
      <c r="Z98" s="7"/>
      <c r="AA98" s="7"/>
    </row>
    <row r="99" spans="1:130" ht="16.149999999999999" customHeight="1" x14ac:dyDescent="0.25">
      <c r="A99" s="1246" t="s">
        <v>111</v>
      </c>
      <c r="B99" s="1246"/>
      <c r="C99" s="275">
        <f>SUM(D99+E99)</f>
        <v>0</v>
      </c>
      <c r="D99" s="276">
        <f>+F99+H99</f>
        <v>0</v>
      </c>
      <c r="E99" s="112">
        <f>+G99+I99</f>
        <v>0</v>
      </c>
      <c r="F99" s="104"/>
      <c r="G99" s="283"/>
      <c r="H99" s="104"/>
      <c r="I99" s="105"/>
      <c r="J99" s="277"/>
      <c r="K99" s="279"/>
      <c r="L99" s="277"/>
      <c r="M99" s="279"/>
      <c r="N99" s="277"/>
      <c r="O99" s="279"/>
      <c r="P99" s="284"/>
      <c r="Q99" s="279"/>
      <c r="R99" s="274"/>
      <c r="S99" s="17"/>
      <c r="T99" s="17"/>
      <c r="U99" s="17"/>
      <c r="V99" s="17"/>
      <c r="W99" s="17"/>
      <c r="X99" s="17"/>
      <c r="Y99" s="17"/>
      <c r="Z99" s="7"/>
      <c r="AA99" s="7"/>
    </row>
    <row r="100" spans="1:130" ht="16.149999999999999" customHeight="1" x14ac:dyDescent="0.25">
      <c r="A100" s="1531" t="s">
        <v>112</v>
      </c>
      <c r="B100" s="1531"/>
      <c r="C100" s="285">
        <f>SUM(D100:E100)</f>
        <v>0</v>
      </c>
      <c r="D100" s="286">
        <f>SUM(H100+J100+L100+N100+P100)</f>
        <v>0</v>
      </c>
      <c r="E100" s="287">
        <f>SUM(I100+K100+M100+O100+Q100)</f>
        <v>0</v>
      </c>
      <c r="F100" s="804"/>
      <c r="G100" s="805"/>
      <c r="H100" s="288"/>
      <c r="I100" s="290"/>
      <c r="J100" s="288"/>
      <c r="K100" s="290"/>
      <c r="L100" s="288"/>
      <c r="M100" s="290"/>
      <c r="N100" s="288"/>
      <c r="O100" s="290"/>
      <c r="P100" s="288"/>
      <c r="Q100" s="290"/>
      <c r="R100" s="274"/>
      <c r="S100" s="17"/>
      <c r="T100" s="17"/>
      <c r="U100" s="17"/>
      <c r="V100" s="17"/>
      <c r="W100" s="17"/>
      <c r="X100" s="17"/>
      <c r="Y100" s="17"/>
      <c r="Z100" s="7"/>
      <c r="AA100" s="7"/>
    </row>
    <row r="101" spans="1:130" ht="16.149999999999999" customHeight="1" x14ac:dyDescent="0.25">
      <c r="A101" s="1640" t="s">
        <v>113</v>
      </c>
      <c r="B101" s="1007" t="s">
        <v>114</v>
      </c>
      <c r="C101" s="1008">
        <f t="shared" si="10"/>
        <v>0</v>
      </c>
      <c r="D101" s="1009">
        <f t="shared" ref="D101:E103" si="11">SUM(F101+H101+J101+L101+N101+P101)</f>
        <v>0</v>
      </c>
      <c r="E101" s="97">
        <f t="shared" si="11"/>
        <v>0</v>
      </c>
      <c r="F101" s="119"/>
      <c r="G101" s="292"/>
      <c r="H101" s="119"/>
      <c r="I101" s="123"/>
      <c r="J101" s="119"/>
      <c r="K101" s="120"/>
      <c r="L101" s="119"/>
      <c r="M101" s="120"/>
      <c r="N101" s="119"/>
      <c r="O101" s="123"/>
      <c r="P101" s="119"/>
      <c r="Q101" s="123"/>
      <c r="R101" s="274"/>
      <c r="S101" s="17"/>
      <c r="T101" s="17"/>
      <c r="U101" s="17"/>
      <c r="V101" s="17"/>
      <c r="W101" s="17"/>
      <c r="X101" s="17"/>
      <c r="Y101" s="17"/>
      <c r="Z101" s="7"/>
      <c r="AA101" s="7"/>
    </row>
    <row r="102" spans="1:130" ht="22.5" customHeight="1" x14ac:dyDescent="0.25">
      <c r="A102" s="1198"/>
      <c r="B102" s="293" t="s">
        <v>115</v>
      </c>
      <c r="C102" s="131">
        <f t="shared" si="10"/>
        <v>0</v>
      </c>
      <c r="D102" s="132">
        <f t="shared" si="11"/>
        <v>0</v>
      </c>
      <c r="E102" s="294">
        <f t="shared" si="11"/>
        <v>0</v>
      </c>
      <c r="F102" s="134"/>
      <c r="G102" s="295"/>
      <c r="H102" s="134"/>
      <c r="I102" s="138"/>
      <c r="J102" s="134"/>
      <c r="K102" s="135"/>
      <c r="L102" s="134"/>
      <c r="M102" s="135"/>
      <c r="N102" s="134"/>
      <c r="O102" s="138"/>
      <c r="P102" s="134"/>
      <c r="Q102" s="138"/>
      <c r="R102" s="274"/>
      <c r="S102" s="17"/>
      <c r="T102" s="17"/>
      <c r="U102" s="17"/>
      <c r="V102" s="17"/>
      <c r="W102" s="17"/>
      <c r="X102" s="17"/>
      <c r="Y102" s="17"/>
      <c r="Z102" s="7"/>
      <c r="AA102" s="7"/>
    </row>
    <row r="103" spans="1:130" ht="25.15" customHeight="1" x14ac:dyDescent="0.25">
      <c r="A103" s="1199"/>
      <c r="B103" s="160" t="s">
        <v>116</v>
      </c>
      <c r="C103" s="54">
        <f t="shared" si="10"/>
        <v>0</v>
      </c>
      <c r="D103" s="114">
        <f t="shared" si="11"/>
        <v>0</v>
      </c>
      <c r="E103" s="201">
        <f t="shared" si="11"/>
        <v>0</v>
      </c>
      <c r="F103" s="58"/>
      <c r="G103" s="296"/>
      <c r="H103" s="58"/>
      <c r="I103" s="117"/>
      <c r="J103" s="58"/>
      <c r="K103" s="59"/>
      <c r="L103" s="58"/>
      <c r="M103" s="59"/>
      <c r="N103" s="58"/>
      <c r="O103" s="117"/>
      <c r="P103" s="58"/>
      <c r="Q103" s="117"/>
      <c r="R103" s="274"/>
      <c r="S103" s="17"/>
      <c r="T103" s="17"/>
      <c r="U103" s="17"/>
      <c r="V103" s="17"/>
      <c r="W103" s="17"/>
      <c r="X103" s="17"/>
      <c r="Y103" s="17"/>
      <c r="Z103" s="7"/>
      <c r="AA103" s="7"/>
    </row>
    <row r="104" spans="1:130" ht="31.15" customHeight="1" x14ac:dyDescent="0.25">
      <c r="A104" s="1010" t="s">
        <v>117</v>
      </c>
      <c r="B104" s="1010"/>
      <c r="C104" s="1010"/>
      <c r="D104" s="1010"/>
      <c r="E104" s="1010"/>
      <c r="F104" s="1011"/>
      <c r="G104" s="1011"/>
      <c r="H104" s="1011"/>
      <c r="I104" s="1012"/>
      <c r="J104" s="1013"/>
      <c r="K104" s="1013"/>
      <c r="L104" s="1014"/>
      <c r="M104" s="1015"/>
      <c r="N104" s="1016"/>
      <c r="O104" s="1011"/>
      <c r="P104" s="1016"/>
      <c r="Q104" s="1017"/>
      <c r="R104" s="304"/>
      <c r="S104" s="304"/>
      <c r="T104" s="305"/>
      <c r="U104" s="305"/>
      <c r="V104" s="305"/>
      <c r="W104" s="306"/>
      <c r="X104" s="305"/>
      <c r="Y104" s="306"/>
      <c r="Z104" s="307"/>
      <c r="AA104" s="30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</row>
    <row r="105" spans="1:130" ht="16.149999999999999" customHeight="1" x14ac:dyDescent="0.25">
      <c r="A105" s="1198" t="s">
        <v>25</v>
      </c>
      <c r="B105" s="1198" t="s">
        <v>26</v>
      </c>
      <c r="C105" s="1201" t="s">
        <v>27</v>
      </c>
      <c r="D105" s="1229"/>
      <c r="E105" s="1205"/>
      <c r="F105" s="1262" t="s">
        <v>28</v>
      </c>
      <c r="G105" s="1262"/>
      <c r="H105" s="1262"/>
      <c r="I105" s="1262"/>
      <c r="J105" s="1262"/>
      <c r="K105" s="1262"/>
      <c r="L105" s="1262"/>
      <c r="M105" s="1262"/>
      <c r="N105" s="1262"/>
      <c r="O105" s="1262"/>
      <c r="P105" s="1262"/>
      <c r="Q105" s="1262"/>
      <c r="R105" s="1262"/>
      <c r="S105" s="1262"/>
      <c r="T105" s="1263"/>
      <c r="U105" s="1263"/>
      <c r="V105" s="1262"/>
      <c r="W105" s="1262"/>
      <c r="X105" s="1262"/>
      <c r="Y105" s="1262"/>
      <c r="Z105" s="1262"/>
      <c r="AA105" s="1226"/>
    </row>
    <row r="106" spans="1:130" ht="16.149999999999999" customHeight="1" x14ac:dyDescent="0.25">
      <c r="A106" s="1198"/>
      <c r="B106" s="1198"/>
      <c r="C106" s="1190"/>
      <c r="D106" s="1191"/>
      <c r="E106" s="1185"/>
      <c r="F106" s="1641" t="s">
        <v>118</v>
      </c>
      <c r="G106" s="1622"/>
      <c r="H106" s="1621" t="s">
        <v>119</v>
      </c>
      <c r="I106" s="1622"/>
      <c r="J106" s="1621" t="s">
        <v>120</v>
      </c>
      <c r="K106" s="1622"/>
      <c r="L106" s="1641" t="s">
        <v>121</v>
      </c>
      <c r="M106" s="1622"/>
      <c r="N106" s="1621" t="s">
        <v>122</v>
      </c>
      <c r="O106" s="1622"/>
      <c r="P106" s="1621" t="s">
        <v>123</v>
      </c>
      <c r="Q106" s="1622"/>
      <c r="R106" s="1621" t="s">
        <v>124</v>
      </c>
      <c r="S106" s="1622"/>
      <c r="T106" s="1621" t="s">
        <v>125</v>
      </c>
      <c r="U106" s="1622"/>
      <c r="V106" s="1621" t="s">
        <v>126</v>
      </c>
      <c r="W106" s="1622"/>
      <c r="X106" s="1621" t="s">
        <v>127</v>
      </c>
      <c r="Y106" s="1622"/>
      <c r="Z106" s="1652" t="s">
        <v>128</v>
      </c>
      <c r="AA106" s="1653"/>
    </row>
    <row r="107" spans="1:130" ht="16.149999999999999" customHeight="1" x14ac:dyDescent="0.25">
      <c r="A107" s="1199"/>
      <c r="B107" s="1199"/>
      <c r="C107" s="30" t="s">
        <v>17</v>
      </c>
      <c r="D107" s="83" t="s">
        <v>18</v>
      </c>
      <c r="E107" s="1141" t="s">
        <v>19</v>
      </c>
      <c r="F107" s="1151" t="s">
        <v>18</v>
      </c>
      <c r="G107" s="1128" t="s">
        <v>19</v>
      </c>
      <c r="H107" s="30" t="s">
        <v>18</v>
      </c>
      <c r="I107" s="1128" t="s">
        <v>19</v>
      </c>
      <c r="J107" s="30" t="s">
        <v>18</v>
      </c>
      <c r="K107" s="1128" t="s">
        <v>19</v>
      </c>
      <c r="L107" s="1151" t="s">
        <v>18</v>
      </c>
      <c r="M107" s="1128" t="s">
        <v>19</v>
      </c>
      <c r="N107" s="30" t="s">
        <v>18</v>
      </c>
      <c r="O107" s="1128" t="s">
        <v>19</v>
      </c>
      <c r="P107" s="30" t="s">
        <v>18</v>
      </c>
      <c r="Q107" s="1128" t="s">
        <v>19</v>
      </c>
      <c r="R107" s="30" t="s">
        <v>18</v>
      </c>
      <c r="S107" s="1127" t="s">
        <v>19</v>
      </c>
      <c r="T107" s="30" t="s">
        <v>18</v>
      </c>
      <c r="U107" s="1128" t="s">
        <v>19</v>
      </c>
      <c r="V107" s="30" t="s">
        <v>18</v>
      </c>
      <c r="W107" s="1128" t="s">
        <v>19</v>
      </c>
      <c r="X107" s="30" t="s">
        <v>18</v>
      </c>
      <c r="Y107" s="1128" t="s">
        <v>19</v>
      </c>
      <c r="Z107" s="1018" t="s">
        <v>18</v>
      </c>
      <c r="AA107" s="310" t="s">
        <v>19</v>
      </c>
      <c r="AB107" s="311"/>
    </row>
    <row r="108" spans="1:130" ht="16.149999999999999" customHeight="1" x14ac:dyDescent="0.25">
      <c r="A108" s="1254" t="s">
        <v>129</v>
      </c>
      <c r="B108" s="94" t="s">
        <v>130</v>
      </c>
      <c r="C108" s="253">
        <f t="shared" ref="C108:C137" si="12">SUM(D108+E108)</f>
        <v>0</v>
      </c>
      <c r="D108" s="312">
        <f t="shared" ref="D108:D137" si="13">SUM(F108+H108+J108+L108+N108+P108+R108+T108+V108+X108+Z108)</f>
        <v>0</v>
      </c>
      <c r="E108" s="313">
        <f t="shared" ref="E108:E137" si="14">SUM(G108+I108+K108+M108+O108+Q108+S108+U108+W108+Y108+AA108)</f>
        <v>0</v>
      </c>
      <c r="F108" s="314"/>
      <c r="G108" s="123"/>
      <c r="H108" s="119"/>
      <c r="I108" s="120"/>
      <c r="J108" s="119"/>
      <c r="K108" s="120"/>
      <c r="L108" s="292"/>
      <c r="M108" s="120"/>
      <c r="N108" s="119"/>
      <c r="O108" s="120"/>
      <c r="P108" s="119"/>
      <c r="Q108" s="120"/>
      <c r="R108" s="119"/>
      <c r="S108" s="120"/>
      <c r="T108" s="119"/>
      <c r="U108" s="120"/>
      <c r="V108" s="121"/>
      <c r="W108" s="120"/>
      <c r="X108" s="121"/>
      <c r="Y108" s="120"/>
      <c r="Z108" s="315"/>
      <c r="AA108" s="316"/>
    </row>
    <row r="109" spans="1:130" ht="16.149999999999999" customHeight="1" x14ac:dyDescent="0.25">
      <c r="A109" s="1255"/>
      <c r="B109" s="1133" t="s">
        <v>131</v>
      </c>
      <c r="C109" s="256">
        <f t="shared" si="12"/>
        <v>0</v>
      </c>
      <c r="D109" s="317">
        <f t="shared" si="13"/>
        <v>0</v>
      </c>
      <c r="E109" s="318">
        <f t="shared" si="14"/>
        <v>0</v>
      </c>
      <c r="F109" s="187"/>
      <c r="G109" s="108"/>
      <c r="H109" s="104"/>
      <c r="I109" s="105"/>
      <c r="J109" s="104"/>
      <c r="K109" s="105"/>
      <c r="L109" s="283"/>
      <c r="M109" s="105"/>
      <c r="N109" s="104"/>
      <c r="O109" s="105"/>
      <c r="P109" s="104"/>
      <c r="Q109" s="105"/>
      <c r="R109" s="104"/>
      <c r="S109" s="105"/>
      <c r="T109" s="104"/>
      <c r="U109" s="105"/>
      <c r="V109" s="106"/>
      <c r="W109" s="105"/>
      <c r="X109" s="106"/>
      <c r="Y109" s="105"/>
      <c r="Z109" s="319"/>
      <c r="AA109" s="320"/>
    </row>
    <row r="110" spans="1:130" ht="16.149999999999999" customHeight="1" x14ac:dyDescent="0.25">
      <c r="A110" s="1255"/>
      <c r="B110" s="1134" t="s">
        <v>132</v>
      </c>
      <c r="C110" s="256">
        <f t="shared" si="12"/>
        <v>0</v>
      </c>
      <c r="D110" s="317">
        <f t="shared" si="13"/>
        <v>0</v>
      </c>
      <c r="E110" s="318">
        <f t="shared" si="14"/>
        <v>0</v>
      </c>
      <c r="F110" s="187"/>
      <c r="G110" s="108"/>
      <c r="H110" s="104"/>
      <c r="I110" s="105"/>
      <c r="J110" s="104"/>
      <c r="K110" s="105"/>
      <c r="L110" s="283"/>
      <c r="M110" s="105"/>
      <c r="N110" s="104"/>
      <c r="O110" s="105"/>
      <c r="P110" s="104"/>
      <c r="Q110" s="105"/>
      <c r="R110" s="104"/>
      <c r="S110" s="105"/>
      <c r="T110" s="104"/>
      <c r="U110" s="105"/>
      <c r="V110" s="106"/>
      <c r="W110" s="105"/>
      <c r="X110" s="106"/>
      <c r="Y110" s="105"/>
      <c r="Z110" s="319"/>
      <c r="AA110" s="320"/>
    </row>
    <row r="111" spans="1:130" ht="16.149999999999999" customHeight="1" x14ac:dyDescent="0.25">
      <c r="A111" s="1256"/>
      <c r="B111" s="1134" t="s">
        <v>133</v>
      </c>
      <c r="C111" s="321">
        <f t="shared" si="12"/>
        <v>0</v>
      </c>
      <c r="D111" s="322">
        <f t="shared" si="13"/>
        <v>0</v>
      </c>
      <c r="E111" s="323">
        <f t="shared" si="14"/>
        <v>0</v>
      </c>
      <c r="F111" s="187"/>
      <c r="G111" s="108"/>
      <c r="H111" s="104"/>
      <c r="I111" s="105"/>
      <c r="J111" s="104"/>
      <c r="K111" s="105"/>
      <c r="L111" s="283"/>
      <c r="M111" s="105"/>
      <c r="N111" s="104"/>
      <c r="O111" s="105"/>
      <c r="P111" s="104"/>
      <c r="Q111" s="105"/>
      <c r="R111" s="104"/>
      <c r="S111" s="105"/>
      <c r="T111" s="104"/>
      <c r="U111" s="105"/>
      <c r="V111" s="106"/>
      <c r="W111" s="105"/>
      <c r="X111" s="106"/>
      <c r="Y111" s="105"/>
      <c r="Z111" s="319"/>
      <c r="AA111" s="320"/>
    </row>
    <row r="112" spans="1:130" ht="16.149999999999999" customHeight="1" x14ac:dyDescent="0.25">
      <c r="A112" s="1257"/>
      <c r="B112" s="113" t="s">
        <v>134</v>
      </c>
      <c r="C112" s="261">
        <f t="shared" si="12"/>
        <v>0</v>
      </c>
      <c r="D112" s="324">
        <f t="shared" si="13"/>
        <v>0</v>
      </c>
      <c r="E112" s="325">
        <f t="shared" si="14"/>
        <v>0</v>
      </c>
      <c r="F112" s="326"/>
      <c r="G112" s="117"/>
      <c r="H112" s="58"/>
      <c r="I112" s="59"/>
      <c r="J112" s="58"/>
      <c r="K112" s="59"/>
      <c r="L112" s="296"/>
      <c r="M112" s="59"/>
      <c r="N112" s="58"/>
      <c r="O112" s="59"/>
      <c r="P112" s="58"/>
      <c r="Q112" s="59"/>
      <c r="R112" s="58"/>
      <c r="S112" s="59"/>
      <c r="T112" s="58"/>
      <c r="U112" s="59"/>
      <c r="V112" s="115"/>
      <c r="W112" s="59"/>
      <c r="X112" s="115"/>
      <c r="Y112" s="59"/>
      <c r="Z112" s="327"/>
      <c r="AA112" s="205"/>
    </row>
    <row r="113" spans="1:27" ht="16.149999999999999" customHeight="1" x14ac:dyDescent="0.25">
      <c r="A113" s="1254" t="s">
        <v>135</v>
      </c>
      <c r="B113" s="94" t="s">
        <v>130</v>
      </c>
      <c r="C113" s="253">
        <f t="shared" si="12"/>
        <v>0</v>
      </c>
      <c r="D113" s="312">
        <f t="shared" si="13"/>
        <v>0</v>
      </c>
      <c r="E113" s="313">
        <f t="shared" si="14"/>
        <v>0</v>
      </c>
      <c r="F113" s="314"/>
      <c r="G113" s="123"/>
      <c r="H113" s="119"/>
      <c r="I113" s="120"/>
      <c r="J113" s="119"/>
      <c r="K113" s="120"/>
      <c r="L113" s="292"/>
      <c r="M113" s="120"/>
      <c r="N113" s="119"/>
      <c r="O113" s="120"/>
      <c r="P113" s="119"/>
      <c r="Q113" s="120"/>
      <c r="R113" s="119"/>
      <c r="S113" s="120"/>
      <c r="T113" s="119"/>
      <c r="U113" s="120"/>
      <c r="V113" s="121"/>
      <c r="W113" s="120"/>
      <c r="X113" s="121"/>
      <c r="Y113" s="120"/>
      <c r="Z113" s="315"/>
      <c r="AA113" s="316"/>
    </row>
    <row r="114" spans="1:27" ht="16.149999999999999" customHeight="1" x14ac:dyDescent="0.25">
      <c r="A114" s="1255"/>
      <c r="B114" s="1133" t="s">
        <v>131</v>
      </c>
      <c r="C114" s="256">
        <f t="shared" si="12"/>
        <v>0</v>
      </c>
      <c r="D114" s="317">
        <f t="shared" si="13"/>
        <v>0</v>
      </c>
      <c r="E114" s="318">
        <f t="shared" si="14"/>
        <v>0</v>
      </c>
      <c r="F114" s="187"/>
      <c r="G114" s="108"/>
      <c r="H114" s="104"/>
      <c r="I114" s="105"/>
      <c r="J114" s="104"/>
      <c r="K114" s="105"/>
      <c r="L114" s="283"/>
      <c r="M114" s="105"/>
      <c r="N114" s="104"/>
      <c r="O114" s="105"/>
      <c r="P114" s="104"/>
      <c r="Q114" s="105"/>
      <c r="R114" s="104"/>
      <c r="S114" s="105"/>
      <c r="T114" s="104"/>
      <c r="U114" s="105"/>
      <c r="V114" s="106"/>
      <c r="W114" s="105"/>
      <c r="X114" s="106"/>
      <c r="Y114" s="105"/>
      <c r="Z114" s="319"/>
      <c r="AA114" s="320"/>
    </row>
    <row r="115" spans="1:27" ht="16.149999999999999" customHeight="1" x14ac:dyDescent="0.25">
      <c r="A115" s="1255"/>
      <c r="B115" s="1134" t="s">
        <v>132</v>
      </c>
      <c r="C115" s="256">
        <f t="shared" si="12"/>
        <v>0</v>
      </c>
      <c r="D115" s="317">
        <f t="shared" si="13"/>
        <v>0</v>
      </c>
      <c r="E115" s="318">
        <f t="shared" si="14"/>
        <v>0</v>
      </c>
      <c r="F115" s="187"/>
      <c r="G115" s="108"/>
      <c r="H115" s="104"/>
      <c r="I115" s="105"/>
      <c r="J115" s="104"/>
      <c r="K115" s="105"/>
      <c r="L115" s="283"/>
      <c r="M115" s="105"/>
      <c r="N115" s="104"/>
      <c r="O115" s="105"/>
      <c r="P115" s="104"/>
      <c r="Q115" s="105"/>
      <c r="R115" s="104"/>
      <c r="S115" s="105"/>
      <c r="T115" s="104"/>
      <c r="U115" s="105"/>
      <c r="V115" s="106"/>
      <c r="W115" s="105"/>
      <c r="X115" s="106"/>
      <c r="Y115" s="105"/>
      <c r="Z115" s="319"/>
      <c r="AA115" s="320"/>
    </row>
    <row r="116" spans="1:27" ht="16.149999999999999" customHeight="1" x14ac:dyDescent="0.25">
      <c r="A116" s="1256"/>
      <c r="B116" s="1134" t="s">
        <v>133</v>
      </c>
      <c r="C116" s="321">
        <f t="shared" si="12"/>
        <v>0</v>
      </c>
      <c r="D116" s="322">
        <f t="shared" si="13"/>
        <v>0</v>
      </c>
      <c r="E116" s="323">
        <f t="shared" si="14"/>
        <v>0</v>
      </c>
      <c r="F116" s="187"/>
      <c r="G116" s="108"/>
      <c r="H116" s="104"/>
      <c r="I116" s="105"/>
      <c r="J116" s="104"/>
      <c r="K116" s="105"/>
      <c r="L116" s="283"/>
      <c r="M116" s="105"/>
      <c r="N116" s="104"/>
      <c r="O116" s="105"/>
      <c r="P116" s="104"/>
      <c r="Q116" s="105"/>
      <c r="R116" s="104"/>
      <c r="S116" s="105"/>
      <c r="T116" s="104"/>
      <c r="U116" s="105"/>
      <c r="V116" s="106"/>
      <c r="W116" s="105"/>
      <c r="X116" s="106"/>
      <c r="Y116" s="105"/>
      <c r="Z116" s="319"/>
      <c r="AA116" s="320"/>
    </row>
    <row r="117" spans="1:27" ht="16.149999999999999" customHeight="1" x14ac:dyDescent="0.25">
      <c r="A117" s="1257"/>
      <c r="B117" s="113" t="s">
        <v>134</v>
      </c>
      <c r="C117" s="261">
        <f t="shared" si="12"/>
        <v>0</v>
      </c>
      <c r="D117" s="324">
        <f t="shared" si="13"/>
        <v>0</v>
      </c>
      <c r="E117" s="325">
        <f t="shared" si="14"/>
        <v>0</v>
      </c>
      <c r="F117" s="326"/>
      <c r="G117" s="117"/>
      <c r="H117" s="58"/>
      <c r="I117" s="59"/>
      <c r="J117" s="58"/>
      <c r="K117" s="59"/>
      <c r="L117" s="296"/>
      <c r="M117" s="59"/>
      <c r="N117" s="58"/>
      <c r="O117" s="59"/>
      <c r="P117" s="58"/>
      <c r="Q117" s="59"/>
      <c r="R117" s="58"/>
      <c r="S117" s="59"/>
      <c r="T117" s="58"/>
      <c r="U117" s="59"/>
      <c r="V117" s="115"/>
      <c r="W117" s="59"/>
      <c r="X117" s="115"/>
      <c r="Y117" s="59"/>
      <c r="Z117" s="327"/>
      <c r="AA117" s="205"/>
    </row>
    <row r="118" spans="1:27" ht="16.149999999999999" customHeight="1" x14ac:dyDescent="0.25">
      <c r="A118" s="1640" t="s">
        <v>136</v>
      </c>
      <c r="B118" s="94" t="s">
        <v>130</v>
      </c>
      <c r="C118" s="253">
        <f t="shared" si="12"/>
        <v>0</v>
      </c>
      <c r="D118" s="312">
        <f t="shared" si="13"/>
        <v>0</v>
      </c>
      <c r="E118" s="313">
        <f t="shared" si="14"/>
        <v>0</v>
      </c>
      <c r="F118" s="314"/>
      <c r="G118" s="123"/>
      <c r="H118" s="119"/>
      <c r="I118" s="120"/>
      <c r="J118" s="119"/>
      <c r="K118" s="120"/>
      <c r="L118" s="292"/>
      <c r="M118" s="120"/>
      <c r="N118" s="119"/>
      <c r="O118" s="120"/>
      <c r="P118" s="119"/>
      <c r="Q118" s="120"/>
      <c r="R118" s="119"/>
      <c r="S118" s="120"/>
      <c r="T118" s="119"/>
      <c r="U118" s="120"/>
      <c r="V118" s="121"/>
      <c r="W118" s="120"/>
      <c r="X118" s="121"/>
      <c r="Y118" s="120"/>
      <c r="Z118" s="315"/>
      <c r="AA118" s="316"/>
    </row>
    <row r="119" spans="1:27" ht="16.149999999999999" customHeight="1" x14ac:dyDescent="0.25">
      <c r="A119" s="1198"/>
      <c r="B119" s="1133" t="s">
        <v>131</v>
      </c>
      <c r="C119" s="256">
        <f t="shared" si="12"/>
        <v>0</v>
      </c>
      <c r="D119" s="317">
        <f t="shared" si="13"/>
        <v>0</v>
      </c>
      <c r="E119" s="318">
        <f t="shared" si="14"/>
        <v>0</v>
      </c>
      <c r="F119" s="187"/>
      <c r="G119" s="108"/>
      <c r="H119" s="104"/>
      <c r="I119" s="105"/>
      <c r="J119" s="104"/>
      <c r="K119" s="105"/>
      <c r="L119" s="283"/>
      <c r="M119" s="105"/>
      <c r="N119" s="104"/>
      <c r="O119" s="105"/>
      <c r="P119" s="104"/>
      <c r="Q119" s="105"/>
      <c r="R119" s="104"/>
      <c r="S119" s="105"/>
      <c r="T119" s="104"/>
      <c r="U119" s="105"/>
      <c r="V119" s="106"/>
      <c r="W119" s="105"/>
      <c r="X119" s="106"/>
      <c r="Y119" s="105"/>
      <c r="Z119" s="319"/>
      <c r="AA119" s="320"/>
    </row>
    <row r="120" spans="1:27" ht="16.149999999999999" customHeight="1" x14ac:dyDescent="0.25">
      <c r="A120" s="1198"/>
      <c r="B120" s="1134" t="s">
        <v>132</v>
      </c>
      <c r="C120" s="256">
        <f t="shared" si="12"/>
        <v>0</v>
      </c>
      <c r="D120" s="317">
        <f t="shared" si="13"/>
        <v>0</v>
      </c>
      <c r="E120" s="318">
        <f t="shared" si="14"/>
        <v>0</v>
      </c>
      <c r="F120" s="187"/>
      <c r="G120" s="108"/>
      <c r="H120" s="104"/>
      <c r="I120" s="105"/>
      <c r="J120" s="104"/>
      <c r="K120" s="105"/>
      <c r="L120" s="283"/>
      <c r="M120" s="105"/>
      <c r="N120" s="104"/>
      <c r="O120" s="105"/>
      <c r="P120" s="104"/>
      <c r="Q120" s="105"/>
      <c r="R120" s="104"/>
      <c r="S120" s="105"/>
      <c r="T120" s="104"/>
      <c r="U120" s="105"/>
      <c r="V120" s="106"/>
      <c r="W120" s="105"/>
      <c r="X120" s="106"/>
      <c r="Y120" s="105"/>
      <c r="Z120" s="319"/>
      <c r="AA120" s="320"/>
    </row>
    <row r="121" spans="1:27" ht="16.149999999999999" customHeight="1" x14ac:dyDescent="0.25">
      <c r="A121" s="1198"/>
      <c r="B121" s="1134" t="s">
        <v>133</v>
      </c>
      <c r="C121" s="321">
        <f t="shared" si="12"/>
        <v>0</v>
      </c>
      <c r="D121" s="322">
        <f t="shared" si="13"/>
        <v>0</v>
      </c>
      <c r="E121" s="323">
        <f t="shared" si="14"/>
        <v>0</v>
      </c>
      <c r="F121" s="187"/>
      <c r="G121" s="108"/>
      <c r="H121" s="104"/>
      <c r="I121" s="105"/>
      <c r="J121" s="104"/>
      <c r="K121" s="105"/>
      <c r="L121" s="283"/>
      <c r="M121" s="105"/>
      <c r="N121" s="104"/>
      <c r="O121" s="105"/>
      <c r="P121" s="104"/>
      <c r="Q121" s="105"/>
      <c r="R121" s="104"/>
      <c r="S121" s="105"/>
      <c r="T121" s="104"/>
      <c r="U121" s="105"/>
      <c r="V121" s="106"/>
      <c r="W121" s="105"/>
      <c r="X121" s="106"/>
      <c r="Y121" s="105"/>
      <c r="Z121" s="319"/>
      <c r="AA121" s="320"/>
    </row>
    <row r="122" spans="1:27" ht="16.149999999999999" customHeight="1" x14ac:dyDescent="0.25">
      <c r="A122" s="1199"/>
      <c r="B122" s="113" t="s">
        <v>134</v>
      </c>
      <c r="C122" s="261">
        <f t="shared" si="12"/>
        <v>0</v>
      </c>
      <c r="D122" s="324">
        <f t="shared" si="13"/>
        <v>0</v>
      </c>
      <c r="E122" s="325">
        <f t="shared" si="14"/>
        <v>0</v>
      </c>
      <c r="F122" s="326"/>
      <c r="G122" s="117"/>
      <c r="H122" s="58"/>
      <c r="I122" s="59"/>
      <c r="J122" s="58"/>
      <c r="K122" s="59"/>
      <c r="L122" s="296"/>
      <c r="M122" s="59"/>
      <c r="N122" s="58"/>
      <c r="O122" s="59"/>
      <c r="P122" s="58"/>
      <c r="Q122" s="59"/>
      <c r="R122" s="58"/>
      <c r="S122" s="59"/>
      <c r="T122" s="58"/>
      <c r="U122" s="59"/>
      <c r="V122" s="115"/>
      <c r="W122" s="59"/>
      <c r="X122" s="115"/>
      <c r="Y122" s="59"/>
      <c r="Z122" s="327"/>
      <c r="AA122" s="205"/>
    </row>
    <row r="123" spans="1:27" ht="16.149999999999999" customHeight="1" x14ac:dyDescent="0.25">
      <c r="A123" s="1254" t="s">
        <v>137</v>
      </c>
      <c r="B123" s="94" t="s">
        <v>130</v>
      </c>
      <c r="C123" s="253">
        <f t="shared" si="12"/>
        <v>0</v>
      </c>
      <c r="D123" s="312">
        <f t="shared" si="13"/>
        <v>0</v>
      </c>
      <c r="E123" s="313">
        <f t="shared" si="14"/>
        <v>0</v>
      </c>
      <c r="F123" s="314"/>
      <c r="G123" s="123"/>
      <c r="H123" s="119"/>
      <c r="I123" s="120"/>
      <c r="J123" s="119"/>
      <c r="K123" s="120"/>
      <c r="L123" s="292"/>
      <c r="M123" s="120"/>
      <c r="N123" s="119"/>
      <c r="O123" s="120"/>
      <c r="P123" s="119"/>
      <c r="Q123" s="120"/>
      <c r="R123" s="119"/>
      <c r="S123" s="120"/>
      <c r="T123" s="119"/>
      <c r="U123" s="120"/>
      <c r="V123" s="121"/>
      <c r="W123" s="120"/>
      <c r="X123" s="121"/>
      <c r="Y123" s="120"/>
      <c r="Z123" s="315"/>
      <c r="AA123" s="316"/>
    </row>
    <row r="124" spans="1:27" ht="16.149999999999999" customHeight="1" x14ac:dyDescent="0.25">
      <c r="A124" s="1255"/>
      <c r="B124" s="1133" t="s">
        <v>131</v>
      </c>
      <c r="C124" s="256">
        <f t="shared" si="12"/>
        <v>0</v>
      </c>
      <c r="D124" s="317">
        <f t="shared" si="13"/>
        <v>0</v>
      </c>
      <c r="E124" s="318">
        <f t="shared" si="14"/>
        <v>0</v>
      </c>
      <c r="F124" s="187"/>
      <c r="G124" s="108"/>
      <c r="H124" s="104"/>
      <c r="I124" s="105"/>
      <c r="J124" s="104"/>
      <c r="K124" s="105"/>
      <c r="L124" s="283"/>
      <c r="M124" s="105"/>
      <c r="N124" s="104"/>
      <c r="O124" s="105"/>
      <c r="P124" s="104"/>
      <c r="Q124" s="105"/>
      <c r="R124" s="104"/>
      <c r="S124" s="105"/>
      <c r="T124" s="104"/>
      <c r="U124" s="105"/>
      <c r="V124" s="106"/>
      <c r="W124" s="105"/>
      <c r="X124" s="106"/>
      <c r="Y124" s="105"/>
      <c r="Z124" s="319"/>
      <c r="AA124" s="320"/>
    </row>
    <row r="125" spans="1:27" ht="16.149999999999999" customHeight="1" x14ac:dyDescent="0.25">
      <c r="A125" s="1255"/>
      <c r="B125" s="1134" t="s">
        <v>132</v>
      </c>
      <c r="C125" s="256">
        <f t="shared" si="12"/>
        <v>0</v>
      </c>
      <c r="D125" s="317">
        <f t="shared" si="13"/>
        <v>0</v>
      </c>
      <c r="E125" s="318">
        <f t="shared" si="14"/>
        <v>0</v>
      </c>
      <c r="F125" s="187"/>
      <c r="G125" s="108"/>
      <c r="H125" s="104"/>
      <c r="I125" s="105"/>
      <c r="J125" s="104"/>
      <c r="K125" s="105"/>
      <c r="L125" s="283"/>
      <c r="M125" s="105"/>
      <c r="N125" s="104"/>
      <c r="O125" s="105"/>
      <c r="P125" s="104"/>
      <c r="Q125" s="105"/>
      <c r="R125" s="104"/>
      <c r="S125" s="105"/>
      <c r="T125" s="104"/>
      <c r="U125" s="105"/>
      <c r="V125" s="106"/>
      <c r="W125" s="105"/>
      <c r="X125" s="106"/>
      <c r="Y125" s="105"/>
      <c r="Z125" s="319"/>
      <c r="AA125" s="320"/>
    </row>
    <row r="126" spans="1:27" ht="16.149999999999999" customHeight="1" x14ac:dyDescent="0.25">
      <c r="A126" s="1256"/>
      <c r="B126" s="1134" t="s">
        <v>133</v>
      </c>
      <c r="C126" s="321">
        <f t="shared" si="12"/>
        <v>0</v>
      </c>
      <c r="D126" s="322">
        <f t="shared" si="13"/>
        <v>0</v>
      </c>
      <c r="E126" s="323">
        <f t="shared" si="14"/>
        <v>0</v>
      </c>
      <c r="F126" s="187"/>
      <c r="G126" s="108"/>
      <c r="H126" s="104"/>
      <c r="I126" s="105"/>
      <c r="J126" s="104"/>
      <c r="K126" s="105"/>
      <c r="L126" s="283"/>
      <c r="M126" s="105"/>
      <c r="N126" s="104"/>
      <c r="O126" s="105"/>
      <c r="P126" s="104"/>
      <c r="Q126" s="105"/>
      <c r="R126" s="104"/>
      <c r="S126" s="105"/>
      <c r="T126" s="104"/>
      <c r="U126" s="105"/>
      <c r="V126" s="106"/>
      <c r="W126" s="105"/>
      <c r="X126" s="106"/>
      <c r="Y126" s="105"/>
      <c r="Z126" s="319"/>
      <c r="AA126" s="320"/>
    </row>
    <row r="127" spans="1:27" ht="16.149999999999999" customHeight="1" x14ac:dyDescent="0.25">
      <c r="A127" s="1257"/>
      <c r="B127" s="113" t="s">
        <v>134</v>
      </c>
      <c r="C127" s="261">
        <f t="shared" si="12"/>
        <v>0</v>
      </c>
      <c r="D127" s="324">
        <f t="shared" si="13"/>
        <v>0</v>
      </c>
      <c r="E127" s="325">
        <f t="shared" si="14"/>
        <v>0</v>
      </c>
      <c r="F127" s="326"/>
      <c r="G127" s="117"/>
      <c r="H127" s="58"/>
      <c r="I127" s="59"/>
      <c r="J127" s="58"/>
      <c r="K127" s="59"/>
      <c r="L127" s="296"/>
      <c r="M127" s="59"/>
      <c r="N127" s="58"/>
      <c r="O127" s="59"/>
      <c r="P127" s="58"/>
      <c r="Q127" s="59"/>
      <c r="R127" s="58"/>
      <c r="S127" s="59"/>
      <c r="T127" s="58"/>
      <c r="U127" s="59"/>
      <c r="V127" s="115"/>
      <c r="W127" s="59"/>
      <c r="X127" s="115"/>
      <c r="Y127" s="59"/>
      <c r="Z127" s="327"/>
      <c r="AA127" s="205"/>
    </row>
    <row r="128" spans="1:27" ht="16.149999999999999" customHeight="1" x14ac:dyDescent="0.25">
      <c r="A128" s="1254" t="s">
        <v>138</v>
      </c>
      <c r="B128" s="94" t="s">
        <v>130</v>
      </c>
      <c r="C128" s="253">
        <f t="shared" si="12"/>
        <v>0</v>
      </c>
      <c r="D128" s="312">
        <f t="shared" si="13"/>
        <v>0</v>
      </c>
      <c r="E128" s="313">
        <f t="shared" si="14"/>
        <v>0</v>
      </c>
      <c r="F128" s="314"/>
      <c r="G128" s="123"/>
      <c r="H128" s="119"/>
      <c r="I128" s="120"/>
      <c r="J128" s="119"/>
      <c r="K128" s="120"/>
      <c r="L128" s="292"/>
      <c r="M128" s="120"/>
      <c r="N128" s="119"/>
      <c r="O128" s="120"/>
      <c r="P128" s="119"/>
      <c r="Q128" s="120"/>
      <c r="R128" s="119"/>
      <c r="S128" s="120"/>
      <c r="T128" s="119"/>
      <c r="U128" s="120"/>
      <c r="V128" s="121"/>
      <c r="W128" s="120"/>
      <c r="X128" s="121"/>
      <c r="Y128" s="120"/>
      <c r="Z128" s="315"/>
      <c r="AA128" s="316"/>
    </row>
    <row r="129" spans="1:27" ht="16.149999999999999" customHeight="1" x14ac:dyDescent="0.25">
      <c r="A129" s="1255"/>
      <c r="B129" s="1133" t="s">
        <v>131</v>
      </c>
      <c r="C129" s="256">
        <f t="shared" si="12"/>
        <v>0</v>
      </c>
      <c r="D129" s="317">
        <f t="shared" si="13"/>
        <v>0</v>
      </c>
      <c r="E129" s="318">
        <f t="shared" si="14"/>
        <v>0</v>
      </c>
      <c r="F129" s="187"/>
      <c r="G129" s="108"/>
      <c r="H129" s="104"/>
      <c r="I129" s="105"/>
      <c r="J129" s="104"/>
      <c r="K129" s="105"/>
      <c r="L129" s="283"/>
      <c r="M129" s="105"/>
      <c r="N129" s="104"/>
      <c r="O129" s="105"/>
      <c r="P129" s="104"/>
      <c r="Q129" s="105"/>
      <c r="R129" s="104"/>
      <c r="S129" s="105"/>
      <c r="T129" s="104"/>
      <c r="U129" s="105"/>
      <c r="V129" s="106"/>
      <c r="W129" s="105"/>
      <c r="X129" s="106"/>
      <c r="Y129" s="105"/>
      <c r="Z129" s="319"/>
      <c r="AA129" s="320"/>
    </row>
    <row r="130" spans="1:27" ht="16.149999999999999" customHeight="1" x14ac:dyDescent="0.25">
      <c r="A130" s="1255"/>
      <c r="B130" s="1134" t="s">
        <v>132</v>
      </c>
      <c r="C130" s="256">
        <f t="shared" si="12"/>
        <v>0</v>
      </c>
      <c r="D130" s="317">
        <f t="shared" si="13"/>
        <v>0</v>
      </c>
      <c r="E130" s="318">
        <f t="shared" si="14"/>
        <v>0</v>
      </c>
      <c r="F130" s="187"/>
      <c r="G130" s="108"/>
      <c r="H130" s="104"/>
      <c r="I130" s="105"/>
      <c r="J130" s="104"/>
      <c r="K130" s="105"/>
      <c r="L130" s="283"/>
      <c r="M130" s="105"/>
      <c r="N130" s="104"/>
      <c r="O130" s="105"/>
      <c r="P130" s="104"/>
      <c r="Q130" s="105"/>
      <c r="R130" s="104"/>
      <c r="S130" s="105"/>
      <c r="T130" s="104"/>
      <c r="U130" s="105"/>
      <c r="V130" s="106"/>
      <c r="W130" s="105"/>
      <c r="X130" s="106"/>
      <c r="Y130" s="105"/>
      <c r="Z130" s="319"/>
      <c r="AA130" s="320"/>
    </row>
    <row r="131" spans="1:27" ht="16.149999999999999" customHeight="1" x14ac:dyDescent="0.25">
      <c r="A131" s="1256"/>
      <c r="B131" s="1134" t="s">
        <v>133</v>
      </c>
      <c r="C131" s="321">
        <f t="shared" si="12"/>
        <v>0</v>
      </c>
      <c r="D131" s="322">
        <f t="shared" si="13"/>
        <v>0</v>
      </c>
      <c r="E131" s="323">
        <f t="shared" si="14"/>
        <v>0</v>
      </c>
      <c r="F131" s="187"/>
      <c r="G131" s="108"/>
      <c r="H131" s="104"/>
      <c r="I131" s="105"/>
      <c r="J131" s="104"/>
      <c r="K131" s="105"/>
      <c r="L131" s="283"/>
      <c r="M131" s="105"/>
      <c r="N131" s="104"/>
      <c r="O131" s="105"/>
      <c r="P131" s="104"/>
      <c r="Q131" s="105"/>
      <c r="R131" s="104"/>
      <c r="S131" s="105"/>
      <c r="T131" s="104"/>
      <c r="U131" s="105"/>
      <c r="V131" s="106"/>
      <c r="W131" s="105"/>
      <c r="X131" s="106"/>
      <c r="Y131" s="105"/>
      <c r="Z131" s="319"/>
      <c r="AA131" s="320"/>
    </row>
    <row r="132" spans="1:27" ht="16.149999999999999" customHeight="1" x14ac:dyDescent="0.25">
      <c r="A132" s="1257"/>
      <c r="B132" s="113" t="s">
        <v>134</v>
      </c>
      <c r="C132" s="261">
        <f t="shared" si="12"/>
        <v>0</v>
      </c>
      <c r="D132" s="324">
        <f t="shared" si="13"/>
        <v>0</v>
      </c>
      <c r="E132" s="325">
        <f t="shared" si="14"/>
        <v>0</v>
      </c>
      <c r="F132" s="326"/>
      <c r="G132" s="117"/>
      <c r="H132" s="58"/>
      <c r="I132" s="59"/>
      <c r="J132" s="58"/>
      <c r="K132" s="59"/>
      <c r="L132" s="296"/>
      <c r="M132" s="59"/>
      <c r="N132" s="58"/>
      <c r="O132" s="59"/>
      <c r="P132" s="58"/>
      <c r="Q132" s="59"/>
      <c r="R132" s="58"/>
      <c r="S132" s="59"/>
      <c r="T132" s="58"/>
      <c r="U132" s="59"/>
      <c r="V132" s="115"/>
      <c r="W132" s="59"/>
      <c r="X132" s="115"/>
      <c r="Y132" s="59"/>
      <c r="Z132" s="327"/>
      <c r="AA132" s="205"/>
    </row>
    <row r="133" spans="1:27" ht="16.149999999999999" customHeight="1" x14ac:dyDescent="0.25">
      <c r="A133" s="1640" t="s">
        <v>139</v>
      </c>
      <c r="B133" s="94" t="s">
        <v>130</v>
      </c>
      <c r="C133" s="253">
        <f t="shared" si="12"/>
        <v>0</v>
      </c>
      <c r="D133" s="312">
        <f t="shared" si="13"/>
        <v>0</v>
      </c>
      <c r="E133" s="313">
        <f t="shared" si="14"/>
        <v>0</v>
      </c>
      <c r="F133" s="314"/>
      <c r="G133" s="123"/>
      <c r="H133" s="119"/>
      <c r="I133" s="120"/>
      <c r="J133" s="119"/>
      <c r="K133" s="120"/>
      <c r="L133" s="292"/>
      <c r="M133" s="120"/>
      <c r="N133" s="119"/>
      <c r="O133" s="120"/>
      <c r="P133" s="119"/>
      <c r="Q133" s="120"/>
      <c r="R133" s="119"/>
      <c r="S133" s="120"/>
      <c r="T133" s="119"/>
      <c r="U133" s="120"/>
      <c r="V133" s="121"/>
      <c r="W133" s="120"/>
      <c r="X133" s="121"/>
      <c r="Y133" s="120"/>
      <c r="Z133" s="315"/>
      <c r="AA133" s="316"/>
    </row>
    <row r="134" spans="1:27" ht="16.149999999999999" customHeight="1" x14ac:dyDescent="0.25">
      <c r="A134" s="1198"/>
      <c r="B134" s="1133" t="s">
        <v>131</v>
      </c>
      <c r="C134" s="256">
        <f t="shared" si="12"/>
        <v>0</v>
      </c>
      <c r="D134" s="317">
        <f t="shared" si="13"/>
        <v>0</v>
      </c>
      <c r="E134" s="318">
        <f t="shared" si="14"/>
        <v>0</v>
      </c>
      <c r="F134" s="187"/>
      <c r="G134" s="108"/>
      <c r="H134" s="104"/>
      <c r="I134" s="105"/>
      <c r="J134" s="104"/>
      <c r="K134" s="105"/>
      <c r="L134" s="283"/>
      <c r="M134" s="105"/>
      <c r="N134" s="104"/>
      <c r="O134" s="105"/>
      <c r="P134" s="104"/>
      <c r="Q134" s="105"/>
      <c r="R134" s="104"/>
      <c r="S134" s="105"/>
      <c r="T134" s="104"/>
      <c r="U134" s="105"/>
      <c r="V134" s="106"/>
      <c r="W134" s="105"/>
      <c r="X134" s="106"/>
      <c r="Y134" s="105"/>
      <c r="Z134" s="319"/>
      <c r="AA134" s="320"/>
    </row>
    <row r="135" spans="1:27" ht="16.149999999999999" customHeight="1" x14ac:dyDescent="0.25">
      <c r="A135" s="1198"/>
      <c r="B135" s="1134" t="s">
        <v>132</v>
      </c>
      <c r="C135" s="256">
        <f t="shared" si="12"/>
        <v>0</v>
      </c>
      <c r="D135" s="317">
        <f t="shared" si="13"/>
        <v>0</v>
      </c>
      <c r="E135" s="318">
        <f t="shared" si="14"/>
        <v>0</v>
      </c>
      <c r="F135" s="187"/>
      <c r="G135" s="108"/>
      <c r="H135" s="104"/>
      <c r="I135" s="105"/>
      <c r="J135" s="104"/>
      <c r="K135" s="105"/>
      <c r="L135" s="283"/>
      <c r="M135" s="105"/>
      <c r="N135" s="104"/>
      <c r="O135" s="105"/>
      <c r="P135" s="104"/>
      <c r="Q135" s="105"/>
      <c r="R135" s="104"/>
      <c r="S135" s="105"/>
      <c r="T135" s="104"/>
      <c r="U135" s="105"/>
      <c r="V135" s="106"/>
      <c r="W135" s="105"/>
      <c r="X135" s="106"/>
      <c r="Y135" s="105"/>
      <c r="Z135" s="319"/>
      <c r="AA135" s="320"/>
    </row>
    <row r="136" spans="1:27" ht="16.149999999999999" customHeight="1" x14ac:dyDescent="0.25">
      <c r="A136" s="1198"/>
      <c r="B136" s="1134" t="s">
        <v>133</v>
      </c>
      <c r="C136" s="321">
        <f t="shared" si="12"/>
        <v>0</v>
      </c>
      <c r="D136" s="322">
        <f t="shared" si="13"/>
        <v>0</v>
      </c>
      <c r="E136" s="323">
        <f t="shared" si="14"/>
        <v>0</v>
      </c>
      <c r="F136" s="187"/>
      <c r="G136" s="108"/>
      <c r="H136" s="104"/>
      <c r="I136" s="105"/>
      <c r="J136" s="104"/>
      <c r="K136" s="105"/>
      <c r="L136" s="283"/>
      <c r="M136" s="105"/>
      <c r="N136" s="104"/>
      <c r="O136" s="105"/>
      <c r="P136" s="104"/>
      <c r="Q136" s="105"/>
      <c r="R136" s="104"/>
      <c r="S136" s="105"/>
      <c r="T136" s="104"/>
      <c r="U136" s="105"/>
      <c r="V136" s="106"/>
      <c r="W136" s="105"/>
      <c r="X136" s="106"/>
      <c r="Y136" s="105"/>
      <c r="Z136" s="319"/>
      <c r="AA136" s="320"/>
    </row>
    <row r="137" spans="1:27" ht="16.149999999999999" customHeight="1" x14ac:dyDescent="0.25">
      <c r="A137" s="1198"/>
      <c r="B137" s="130" t="s">
        <v>134</v>
      </c>
      <c r="C137" s="258">
        <f t="shared" si="12"/>
        <v>0</v>
      </c>
      <c r="D137" s="328">
        <f t="shared" si="13"/>
        <v>0</v>
      </c>
      <c r="E137" s="329">
        <f t="shared" si="14"/>
        <v>0</v>
      </c>
      <c r="F137" s="330"/>
      <c r="G137" s="138"/>
      <c r="H137" s="134"/>
      <c r="I137" s="135"/>
      <c r="J137" s="134"/>
      <c r="K137" s="135"/>
      <c r="L137" s="295"/>
      <c r="M137" s="135"/>
      <c r="N137" s="134"/>
      <c r="O137" s="135"/>
      <c r="P137" s="134"/>
      <c r="Q137" s="135"/>
      <c r="R137" s="134"/>
      <c r="S137" s="135"/>
      <c r="T137" s="134"/>
      <c r="U137" s="135"/>
      <c r="V137" s="136"/>
      <c r="W137" s="135"/>
      <c r="X137" s="136"/>
      <c r="Y137" s="135"/>
      <c r="Z137" s="331"/>
      <c r="AA137" s="332"/>
    </row>
    <row r="138" spans="1:27" ht="16.149999999999999" customHeight="1" thickBot="1" x14ac:dyDescent="0.3">
      <c r="A138" s="1650" t="s">
        <v>140</v>
      </c>
      <c r="B138" s="1651"/>
      <c r="C138" s="333">
        <f t="shared" ref="C138:AA138" si="15">SUM(C108:C137)</f>
        <v>0</v>
      </c>
      <c r="D138" s="334">
        <f t="shared" si="15"/>
        <v>0</v>
      </c>
      <c r="E138" s="335">
        <f t="shared" si="15"/>
        <v>0</v>
      </c>
      <c r="F138" s="336">
        <f t="shared" si="15"/>
        <v>0</v>
      </c>
      <c r="G138" s="1019">
        <f t="shared" si="15"/>
        <v>0</v>
      </c>
      <c r="H138" s="336">
        <f t="shared" si="15"/>
        <v>0</v>
      </c>
      <c r="I138" s="1019">
        <f t="shared" si="15"/>
        <v>0</v>
      </c>
      <c r="J138" s="336">
        <f t="shared" si="15"/>
        <v>0</v>
      </c>
      <c r="K138" s="1019">
        <f t="shared" si="15"/>
        <v>0</v>
      </c>
      <c r="L138" s="336">
        <f t="shared" si="15"/>
        <v>0</v>
      </c>
      <c r="M138" s="1019">
        <f t="shared" si="15"/>
        <v>0</v>
      </c>
      <c r="N138" s="336">
        <f t="shared" si="15"/>
        <v>0</v>
      </c>
      <c r="O138" s="1019">
        <f t="shared" si="15"/>
        <v>0</v>
      </c>
      <c r="P138" s="336">
        <f t="shared" si="15"/>
        <v>0</v>
      </c>
      <c r="Q138" s="1019">
        <f t="shared" si="15"/>
        <v>0</v>
      </c>
      <c r="R138" s="336">
        <f t="shared" si="15"/>
        <v>0</v>
      </c>
      <c r="S138" s="1019">
        <f t="shared" si="15"/>
        <v>0</v>
      </c>
      <c r="T138" s="336">
        <f t="shared" si="15"/>
        <v>0</v>
      </c>
      <c r="U138" s="1019">
        <f t="shared" si="15"/>
        <v>0</v>
      </c>
      <c r="V138" s="336">
        <f t="shared" si="15"/>
        <v>0</v>
      </c>
      <c r="W138" s="1019">
        <f t="shared" si="15"/>
        <v>0</v>
      </c>
      <c r="X138" s="336">
        <f t="shared" si="15"/>
        <v>0</v>
      </c>
      <c r="Y138" s="1019">
        <f t="shared" si="15"/>
        <v>0</v>
      </c>
      <c r="Z138" s="338">
        <f t="shared" si="15"/>
        <v>0</v>
      </c>
      <c r="AA138" s="1020">
        <f t="shared" si="15"/>
        <v>0</v>
      </c>
    </row>
    <row r="139" spans="1:27" ht="16.149999999999999" customHeight="1" thickTop="1" x14ac:dyDescent="0.25">
      <c r="A139" s="1200" t="s">
        <v>141</v>
      </c>
      <c r="B139" s="139" t="s">
        <v>130</v>
      </c>
      <c r="C139" s="340">
        <f t="shared" ref="C139:C148" si="16">SUM(D139+E139)</f>
        <v>0</v>
      </c>
      <c r="D139" s="341">
        <f t="shared" ref="D139:E148" si="17">SUM(F139+H139+J139+L139+N139+P139+R139+T139+V139+X139+Z139)</f>
        <v>0</v>
      </c>
      <c r="E139" s="342">
        <f t="shared" si="17"/>
        <v>0</v>
      </c>
      <c r="F139" s="343"/>
      <c r="G139" s="147"/>
      <c r="H139" s="143"/>
      <c r="I139" s="144"/>
      <c r="J139" s="143"/>
      <c r="K139" s="144"/>
      <c r="L139" s="344"/>
      <c r="M139" s="144"/>
      <c r="N139" s="143"/>
      <c r="O139" s="144"/>
      <c r="P139" s="143"/>
      <c r="Q139" s="144"/>
      <c r="R139" s="143"/>
      <c r="S139" s="144"/>
      <c r="T139" s="143"/>
      <c r="U139" s="144"/>
      <c r="V139" s="145"/>
      <c r="W139" s="144"/>
      <c r="X139" s="145"/>
      <c r="Y139" s="144"/>
      <c r="Z139" s="345"/>
      <c r="AA139" s="346"/>
    </row>
    <row r="140" spans="1:27" ht="16.149999999999999" customHeight="1" x14ac:dyDescent="0.25">
      <c r="A140" s="1201"/>
      <c r="B140" s="1133" t="s">
        <v>131</v>
      </c>
      <c r="C140" s="256">
        <f t="shared" si="16"/>
        <v>0</v>
      </c>
      <c r="D140" s="317">
        <f t="shared" si="17"/>
        <v>0</v>
      </c>
      <c r="E140" s="318">
        <f t="shared" si="17"/>
        <v>0</v>
      </c>
      <c r="F140" s="52"/>
      <c r="G140" s="100"/>
      <c r="H140" s="50"/>
      <c r="I140" s="51"/>
      <c r="J140" s="50"/>
      <c r="K140" s="51"/>
      <c r="L140" s="347"/>
      <c r="M140" s="51"/>
      <c r="N140" s="50"/>
      <c r="O140" s="51"/>
      <c r="P140" s="50"/>
      <c r="Q140" s="51"/>
      <c r="R140" s="50"/>
      <c r="S140" s="51"/>
      <c r="T140" s="50"/>
      <c r="U140" s="51"/>
      <c r="V140" s="98"/>
      <c r="W140" s="51"/>
      <c r="X140" s="98"/>
      <c r="Y140" s="51"/>
      <c r="Z140" s="348"/>
      <c r="AA140" s="349"/>
    </row>
    <row r="141" spans="1:27" ht="16.149999999999999" customHeight="1" x14ac:dyDescent="0.25">
      <c r="A141" s="1201"/>
      <c r="B141" s="1134" t="s">
        <v>132</v>
      </c>
      <c r="C141" s="256">
        <f t="shared" si="16"/>
        <v>0</v>
      </c>
      <c r="D141" s="317">
        <f t="shared" si="17"/>
        <v>0</v>
      </c>
      <c r="E141" s="318">
        <f t="shared" si="17"/>
        <v>0</v>
      </c>
      <c r="F141" s="52"/>
      <c r="G141" s="100"/>
      <c r="H141" s="50"/>
      <c r="I141" s="51"/>
      <c r="J141" s="50"/>
      <c r="K141" s="51"/>
      <c r="L141" s="347"/>
      <c r="M141" s="51"/>
      <c r="N141" s="50"/>
      <c r="O141" s="51"/>
      <c r="P141" s="50"/>
      <c r="Q141" s="51"/>
      <c r="R141" s="50"/>
      <c r="S141" s="51"/>
      <c r="T141" s="50"/>
      <c r="U141" s="51"/>
      <c r="V141" s="98"/>
      <c r="W141" s="51"/>
      <c r="X141" s="98"/>
      <c r="Y141" s="51"/>
      <c r="Z141" s="348"/>
      <c r="AA141" s="349"/>
    </row>
    <row r="142" spans="1:27" ht="16.149999999999999" customHeight="1" x14ac:dyDescent="0.25">
      <c r="A142" s="1201"/>
      <c r="B142" s="1134" t="s">
        <v>133</v>
      </c>
      <c r="C142" s="256">
        <f t="shared" si="16"/>
        <v>0</v>
      </c>
      <c r="D142" s="317">
        <f t="shared" si="17"/>
        <v>0</v>
      </c>
      <c r="E142" s="318">
        <f t="shared" si="17"/>
        <v>0</v>
      </c>
      <c r="F142" s="52"/>
      <c r="G142" s="100"/>
      <c r="H142" s="50"/>
      <c r="I142" s="51"/>
      <c r="J142" s="50"/>
      <c r="K142" s="51"/>
      <c r="L142" s="347"/>
      <c r="M142" s="51"/>
      <c r="N142" s="50"/>
      <c r="O142" s="51"/>
      <c r="P142" s="50"/>
      <c r="Q142" s="51"/>
      <c r="R142" s="50"/>
      <c r="S142" s="51"/>
      <c r="T142" s="50"/>
      <c r="U142" s="51"/>
      <c r="V142" s="98"/>
      <c r="W142" s="51"/>
      <c r="X142" s="98"/>
      <c r="Y142" s="51"/>
      <c r="Z142" s="348"/>
      <c r="AA142" s="349"/>
    </row>
    <row r="143" spans="1:27" ht="16.149999999999999" customHeight="1" x14ac:dyDescent="0.25">
      <c r="A143" s="1201"/>
      <c r="B143" s="130" t="s">
        <v>134</v>
      </c>
      <c r="C143" s="350">
        <f t="shared" si="16"/>
        <v>0</v>
      </c>
      <c r="D143" s="351">
        <f t="shared" si="17"/>
        <v>0</v>
      </c>
      <c r="E143" s="352">
        <f t="shared" si="17"/>
        <v>0</v>
      </c>
      <c r="F143" s="353"/>
      <c r="G143" s="290"/>
      <c r="H143" s="288"/>
      <c r="I143" s="354"/>
      <c r="J143" s="288"/>
      <c r="K143" s="354"/>
      <c r="L143" s="289"/>
      <c r="M143" s="354"/>
      <c r="N143" s="288"/>
      <c r="O143" s="354"/>
      <c r="P143" s="288"/>
      <c r="Q143" s="354"/>
      <c r="R143" s="288"/>
      <c r="S143" s="354"/>
      <c r="T143" s="288"/>
      <c r="U143" s="354"/>
      <c r="V143" s="355"/>
      <c r="W143" s="354"/>
      <c r="X143" s="355"/>
      <c r="Y143" s="354"/>
      <c r="Z143" s="356"/>
      <c r="AA143" s="357"/>
    </row>
    <row r="144" spans="1:27" ht="16.149999999999999" customHeight="1" x14ac:dyDescent="0.25">
      <c r="A144" s="1644" t="s">
        <v>142</v>
      </c>
      <c r="B144" s="94" t="s">
        <v>130</v>
      </c>
      <c r="C144" s="253">
        <f t="shared" si="16"/>
        <v>0</v>
      </c>
      <c r="D144" s="312">
        <f t="shared" si="17"/>
        <v>0</v>
      </c>
      <c r="E144" s="313">
        <f t="shared" si="17"/>
        <v>0</v>
      </c>
      <c r="F144" s="314"/>
      <c r="G144" s="123"/>
      <c r="H144" s="119"/>
      <c r="I144" s="120"/>
      <c r="J144" s="119"/>
      <c r="K144" s="120"/>
      <c r="L144" s="292"/>
      <c r="M144" s="120"/>
      <c r="N144" s="119"/>
      <c r="O144" s="120"/>
      <c r="P144" s="119"/>
      <c r="Q144" s="120"/>
      <c r="R144" s="119"/>
      <c r="S144" s="120"/>
      <c r="T144" s="119"/>
      <c r="U144" s="120"/>
      <c r="V144" s="121"/>
      <c r="W144" s="120"/>
      <c r="X144" s="121"/>
      <c r="Y144" s="120"/>
      <c r="Z144" s="315"/>
      <c r="AA144" s="316"/>
    </row>
    <row r="145" spans="1:130" ht="16.149999999999999" customHeight="1" x14ac:dyDescent="0.25">
      <c r="A145" s="1201"/>
      <c r="B145" s="1133" t="s">
        <v>131</v>
      </c>
      <c r="C145" s="256">
        <f t="shared" si="16"/>
        <v>0</v>
      </c>
      <c r="D145" s="317">
        <f t="shared" si="17"/>
        <v>0</v>
      </c>
      <c r="E145" s="318">
        <f t="shared" si="17"/>
        <v>0</v>
      </c>
      <c r="F145" s="52"/>
      <c r="G145" s="100"/>
      <c r="H145" s="50"/>
      <c r="I145" s="51"/>
      <c r="J145" s="50"/>
      <c r="K145" s="51"/>
      <c r="L145" s="347"/>
      <c r="M145" s="51"/>
      <c r="N145" s="50"/>
      <c r="O145" s="51"/>
      <c r="P145" s="50"/>
      <c r="Q145" s="51"/>
      <c r="R145" s="50"/>
      <c r="S145" s="51"/>
      <c r="T145" s="50"/>
      <c r="U145" s="51"/>
      <c r="V145" s="98"/>
      <c r="W145" s="51"/>
      <c r="X145" s="98"/>
      <c r="Y145" s="51"/>
      <c r="Z145" s="348"/>
      <c r="AA145" s="349"/>
    </row>
    <row r="146" spans="1:130" ht="16.149999999999999" customHeight="1" x14ac:dyDescent="0.25">
      <c r="A146" s="1201"/>
      <c r="B146" s="1134" t="s">
        <v>132</v>
      </c>
      <c r="C146" s="256">
        <f t="shared" si="16"/>
        <v>0</v>
      </c>
      <c r="D146" s="317">
        <f t="shared" si="17"/>
        <v>0</v>
      </c>
      <c r="E146" s="318">
        <f t="shared" si="17"/>
        <v>0</v>
      </c>
      <c r="F146" s="52"/>
      <c r="G146" s="100"/>
      <c r="H146" s="50"/>
      <c r="I146" s="51"/>
      <c r="J146" s="50"/>
      <c r="K146" s="51"/>
      <c r="L146" s="347"/>
      <c r="M146" s="51"/>
      <c r="N146" s="50"/>
      <c r="O146" s="51"/>
      <c r="P146" s="50"/>
      <c r="Q146" s="51"/>
      <c r="R146" s="50"/>
      <c r="S146" s="51"/>
      <c r="T146" s="50"/>
      <c r="U146" s="51"/>
      <c r="V146" s="98"/>
      <c r="W146" s="51"/>
      <c r="X146" s="98"/>
      <c r="Y146" s="51"/>
      <c r="Z146" s="348"/>
      <c r="AA146" s="349"/>
    </row>
    <row r="147" spans="1:130" ht="16.149999999999999" customHeight="1" x14ac:dyDescent="0.25">
      <c r="A147" s="1201"/>
      <c r="B147" s="1134" t="s">
        <v>133</v>
      </c>
      <c r="C147" s="256">
        <f t="shared" si="16"/>
        <v>0</v>
      </c>
      <c r="D147" s="317">
        <f t="shared" si="17"/>
        <v>0</v>
      </c>
      <c r="E147" s="318">
        <f t="shared" si="17"/>
        <v>0</v>
      </c>
      <c r="F147" s="52"/>
      <c r="G147" s="100"/>
      <c r="H147" s="50"/>
      <c r="I147" s="51"/>
      <c r="J147" s="50"/>
      <c r="K147" s="51"/>
      <c r="L147" s="347"/>
      <c r="M147" s="51"/>
      <c r="N147" s="50"/>
      <c r="O147" s="51"/>
      <c r="P147" s="50"/>
      <c r="Q147" s="51"/>
      <c r="R147" s="50"/>
      <c r="S147" s="51"/>
      <c r="T147" s="50"/>
      <c r="U147" s="51"/>
      <c r="V147" s="98"/>
      <c r="W147" s="51"/>
      <c r="X147" s="98"/>
      <c r="Y147" s="51"/>
      <c r="Z147" s="348"/>
      <c r="AA147" s="349"/>
    </row>
    <row r="148" spans="1:130" ht="16.149999999999999" customHeight="1" x14ac:dyDescent="0.25">
      <c r="A148" s="1190"/>
      <c r="B148" s="113" t="s">
        <v>134</v>
      </c>
      <c r="C148" s="358">
        <f t="shared" si="16"/>
        <v>0</v>
      </c>
      <c r="D148" s="359">
        <f t="shared" si="17"/>
        <v>0</v>
      </c>
      <c r="E148" s="360">
        <f t="shared" si="17"/>
        <v>0</v>
      </c>
      <c r="F148" s="361"/>
      <c r="G148" s="362"/>
      <c r="H148" s="206"/>
      <c r="I148" s="209"/>
      <c r="J148" s="206"/>
      <c r="K148" s="209"/>
      <c r="L148" s="207"/>
      <c r="M148" s="209"/>
      <c r="N148" s="206"/>
      <c r="O148" s="209"/>
      <c r="P148" s="206"/>
      <c r="Q148" s="209"/>
      <c r="R148" s="206"/>
      <c r="S148" s="209"/>
      <c r="T148" s="206"/>
      <c r="U148" s="209"/>
      <c r="V148" s="208"/>
      <c r="W148" s="209"/>
      <c r="X148" s="208"/>
      <c r="Y148" s="209"/>
      <c r="Z148" s="363"/>
      <c r="AA148" s="364"/>
    </row>
    <row r="149" spans="1:130" ht="16.149999999999999" customHeight="1" x14ac:dyDescent="0.25">
      <c r="A149" s="1650" t="s">
        <v>140</v>
      </c>
      <c r="B149" s="1651"/>
      <c r="C149" s="333">
        <f t="shared" ref="C149:AA149" si="18">SUM(C139:C148)</f>
        <v>0</v>
      </c>
      <c r="D149" s="334">
        <f t="shared" si="18"/>
        <v>0</v>
      </c>
      <c r="E149" s="335">
        <f t="shared" si="18"/>
        <v>0</v>
      </c>
      <c r="F149" s="333">
        <f t="shared" si="18"/>
        <v>0</v>
      </c>
      <c r="G149" s="1019">
        <f t="shared" si="18"/>
        <v>0</v>
      </c>
      <c r="H149" s="333">
        <f t="shared" si="18"/>
        <v>0</v>
      </c>
      <c r="I149" s="1019">
        <f t="shared" si="18"/>
        <v>0</v>
      </c>
      <c r="J149" s="333">
        <f t="shared" si="18"/>
        <v>0</v>
      </c>
      <c r="K149" s="1019">
        <f t="shared" si="18"/>
        <v>0</v>
      </c>
      <c r="L149" s="333">
        <f t="shared" si="18"/>
        <v>0</v>
      </c>
      <c r="M149" s="1019">
        <f t="shared" si="18"/>
        <v>0</v>
      </c>
      <c r="N149" s="333">
        <f t="shared" si="18"/>
        <v>0</v>
      </c>
      <c r="O149" s="1019">
        <f t="shared" si="18"/>
        <v>0</v>
      </c>
      <c r="P149" s="333">
        <f t="shared" si="18"/>
        <v>0</v>
      </c>
      <c r="Q149" s="1019">
        <f t="shared" si="18"/>
        <v>0</v>
      </c>
      <c r="R149" s="333">
        <f t="shared" si="18"/>
        <v>0</v>
      </c>
      <c r="S149" s="1019">
        <f t="shared" si="18"/>
        <v>0</v>
      </c>
      <c r="T149" s="333">
        <f t="shared" si="18"/>
        <v>0</v>
      </c>
      <c r="U149" s="1019">
        <f t="shared" si="18"/>
        <v>0</v>
      </c>
      <c r="V149" s="333">
        <f t="shared" si="18"/>
        <v>0</v>
      </c>
      <c r="W149" s="1019">
        <f t="shared" si="18"/>
        <v>0</v>
      </c>
      <c r="X149" s="333">
        <f t="shared" si="18"/>
        <v>0</v>
      </c>
      <c r="Y149" s="1019">
        <f t="shared" si="18"/>
        <v>0</v>
      </c>
      <c r="Z149" s="365">
        <f t="shared" si="18"/>
        <v>0</v>
      </c>
      <c r="AA149" s="1020">
        <f t="shared" si="18"/>
        <v>0</v>
      </c>
    </row>
    <row r="150" spans="1:130" ht="31.15" customHeight="1" x14ac:dyDescent="0.25">
      <c r="A150" s="366" t="s">
        <v>143</v>
      </c>
      <c r="B150" s="367"/>
      <c r="C150" s="367"/>
      <c r="D150" s="367"/>
      <c r="E150" s="368"/>
      <c r="F150" s="369"/>
      <c r="G150" s="369"/>
      <c r="H150" s="369"/>
      <c r="I150" s="369"/>
      <c r="J150" s="369"/>
      <c r="K150" s="369"/>
      <c r="L150" s="369"/>
      <c r="M150" s="369"/>
      <c r="N150" s="369"/>
      <c r="O150" s="369"/>
      <c r="P150" s="369"/>
      <c r="Q150" s="369"/>
      <c r="R150" s="369"/>
      <c r="S150" s="369"/>
      <c r="T150" s="369"/>
      <c r="U150" s="369"/>
      <c r="V150" s="369"/>
      <c r="W150" s="369"/>
      <c r="X150" s="369"/>
      <c r="Y150" s="369"/>
      <c r="Z150" s="370"/>
      <c r="AA150" s="370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</row>
    <row r="151" spans="1:130" ht="16.149999999999999" customHeight="1" x14ac:dyDescent="0.25">
      <c r="A151" s="1654" t="s">
        <v>21</v>
      </c>
      <c r="B151" s="1655"/>
      <c r="C151" s="1656" t="s">
        <v>59</v>
      </c>
      <c r="D151" s="1654"/>
      <c r="E151" s="1655"/>
      <c r="F151" s="1657" t="s">
        <v>28</v>
      </c>
      <c r="G151" s="1658"/>
      <c r="H151" s="1658"/>
      <c r="I151" s="1658"/>
      <c r="J151" s="1658"/>
      <c r="K151" s="1658"/>
      <c r="L151" s="1658"/>
      <c r="M151" s="1658"/>
      <c r="N151" s="1658"/>
      <c r="O151" s="1658"/>
      <c r="P151" s="1658"/>
      <c r="Q151" s="1658"/>
      <c r="R151" s="1658"/>
      <c r="S151" s="1658"/>
      <c r="T151" s="1658"/>
      <c r="U151" s="1658"/>
      <c r="V151" s="1658"/>
      <c r="W151" s="1658"/>
      <c r="X151" s="1658"/>
      <c r="Y151" s="1658"/>
      <c r="Z151" s="1658"/>
      <c r="AA151" s="1658"/>
      <c r="AB151" s="1658"/>
      <c r="AC151" s="1658"/>
      <c r="AD151" s="1658"/>
      <c r="AE151" s="1658"/>
      <c r="AF151" s="1658"/>
      <c r="AG151" s="1658"/>
      <c r="AH151" s="1658"/>
      <c r="AI151" s="1658"/>
      <c r="AJ151" s="1658"/>
      <c r="AK151" s="1658"/>
      <c r="AL151" s="1658"/>
      <c r="AM151" s="1659"/>
    </row>
    <row r="152" spans="1:130" ht="16.149999999999999" customHeight="1" x14ac:dyDescent="0.25">
      <c r="A152" s="1265"/>
      <c r="B152" s="1194"/>
      <c r="C152" s="1268"/>
      <c r="D152" s="1266"/>
      <c r="E152" s="1195"/>
      <c r="F152" s="1657" t="s">
        <v>144</v>
      </c>
      <c r="G152" s="1659"/>
      <c r="H152" s="1657" t="s">
        <v>145</v>
      </c>
      <c r="I152" s="1659"/>
      <c r="J152" s="1657" t="s">
        <v>122</v>
      </c>
      <c r="K152" s="1659"/>
      <c r="L152" s="1272" t="s">
        <v>123</v>
      </c>
      <c r="M152" s="1273"/>
      <c r="N152" s="1273" t="s">
        <v>124</v>
      </c>
      <c r="O152" s="1274"/>
      <c r="P152" s="1657" t="s">
        <v>146</v>
      </c>
      <c r="Q152" s="1659"/>
      <c r="R152" s="1658" t="s">
        <v>147</v>
      </c>
      <c r="S152" s="1659"/>
      <c r="T152" s="1658" t="s">
        <v>148</v>
      </c>
      <c r="U152" s="1659"/>
      <c r="V152" s="1657" t="s">
        <v>149</v>
      </c>
      <c r="W152" s="1659"/>
      <c r="X152" s="1658" t="s">
        <v>150</v>
      </c>
      <c r="Y152" s="1659"/>
      <c r="Z152" s="1660" t="s">
        <v>151</v>
      </c>
      <c r="AA152" s="1661"/>
      <c r="AB152" s="1660" t="s">
        <v>152</v>
      </c>
      <c r="AC152" s="1661"/>
      <c r="AD152" s="1660" t="s">
        <v>153</v>
      </c>
      <c r="AE152" s="1661"/>
      <c r="AF152" s="1660" t="s">
        <v>126</v>
      </c>
      <c r="AG152" s="1661"/>
      <c r="AH152" s="1660" t="s">
        <v>154</v>
      </c>
      <c r="AI152" s="1661"/>
      <c r="AJ152" s="1660" t="s">
        <v>155</v>
      </c>
      <c r="AK152" s="1661"/>
      <c r="AL152" s="1662" t="s">
        <v>128</v>
      </c>
      <c r="AM152" s="1661"/>
    </row>
    <row r="153" spans="1:130" ht="16.149999999999999" customHeight="1" x14ac:dyDescent="0.25">
      <c r="A153" s="1266"/>
      <c r="B153" s="1195"/>
      <c r="C153" s="1021" t="s">
        <v>17</v>
      </c>
      <c r="D153" s="1022" t="s">
        <v>18</v>
      </c>
      <c r="E153" s="1140" t="s">
        <v>19</v>
      </c>
      <c r="F153" s="1023" t="s">
        <v>18</v>
      </c>
      <c r="G153" s="1140" t="s">
        <v>19</v>
      </c>
      <c r="H153" s="1023" t="s">
        <v>18</v>
      </c>
      <c r="I153" s="1140" t="s">
        <v>19</v>
      </c>
      <c r="J153" s="1023" t="s">
        <v>18</v>
      </c>
      <c r="K153" s="1140" t="s">
        <v>19</v>
      </c>
      <c r="L153" s="1137" t="s">
        <v>18</v>
      </c>
      <c r="M153" s="376" t="s">
        <v>19</v>
      </c>
      <c r="N153" s="1138" t="s">
        <v>18</v>
      </c>
      <c r="O153" s="1139" t="s">
        <v>19</v>
      </c>
      <c r="P153" s="1138" t="s">
        <v>18</v>
      </c>
      <c r="Q153" s="1139" t="s">
        <v>19</v>
      </c>
      <c r="R153" s="1024" t="s">
        <v>18</v>
      </c>
      <c r="S153" s="1129" t="s">
        <v>19</v>
      </c>
      <c r="T153" s="1024" t="s">
        <v>18</v>
      </c>
      <c r="U153" s="1129" t="s">
        <v>19</v>
      </c>
      <c r="V153" s="1137" t="s">
        <v>18</v>
      </c>
      <c r="W153" s="1129" t="s">
        <v>19</v>
      </c>
      <c r="X153" s="1024" t="s">
        <v>18</v>
      </c>
      <c r="Y153" s="1129" t="s">
        <v>19</v>
      </c>
      <c r="Z153" s="381" t="s">
        <v>18</v>
      </c>
      <c r="AA153" s="382" t="s">
        <v>19</v>
      </c>
      <c r="AB153" s="381" t="s">
        <v>18</v>
      </c>
      <c r="AC153" s="382" t="s">
        <v>19</v>
      </c>
      <c r="AD153" s="381" t="s">
        <v>18</v>
      </c>
      <c r="AE153" s="382" t="s">
        <v>19</v>
      </c>
      <c r="AF153" s="381" t="s">
        <v>18</v>
      </c>
      <c r="AG153" s="382" t="s">
        <v>19</v>
      </c>
      <c r="AH153" s="381" t="s">
        <v>18</v>
      </c>
      <c r="AI153" s="382" t="s">
        <v>19</v>
      </c>
      <c r="AJ153" s="381" t="s">
        <v>18</v>
      </c>
      <c r="AK153" s="382" t="s">
        <v>19</v>
      </c>
      <c r="AL153" s="1025" t="s">
        <v>18</v>
      </c>
      <c r="AM153" s="382" t="s">
        <v>19</v>
      </c>
    </row>
    <row r="154" spans="1:130" ht="16.149999999999999" customHeight="1" x14ac:dyDescent="0.25">
      <c r="A154" s="1663" t="s">
        <v>156</v>
      </c>
      <c r="B154" s="384" t="s">
        <v>157</v>
      </c>
      <c r="C154" s="253">
        <f t="shared" ref="C154:C159" si="19">SUM(D154+E154)</f>
        <v>0</v>
      </c>
      <c r="D154" s="312">
        <f>SUM(F154+H154+J154+L154+N154+P154+R154+T154+V154+X154+Z154+AB154+AD154+AF154+AH154+AJ154+AL154)</f>
        <v>0</v>
      </c>
      <c r="E154" s="155">
        <f>SUM(G154+I154+K154+M154+O154+Q154+S154+U154+W154+Y154+AA154+AC154+AE154+AG154+AI154+AK154+AM154)</f>
        <v>0</v>
      </c>
      <c r="F154" s="385"/>
      <c r="G154" s="386"/>
      <c r="H154" s="387"/>
      <c r="I154" s="386"/>
      <c r="J154" s="387"/>
      <c r="K154" s="386"/>
      <c r="L154" s="387"/>
      <c r="M154" s="388"/>
      <c r="N154" s="388"/>
      <c r="O154" s="386"/>
      <c r="P154" s="387"/>
      <c r="Q154" s="386"/>
      <c r="R154" s="385"/>
      <c r="S154" s="386"/>
      <c r="T154" s="385"/>
      <c r="U154" s="386"/>
      <c r="V154" s="387"/>
      <c r="W154" s="386"/>
      <c r="X154" s="385"/>
      <c r="Y154" s="386"/>
      <c r="Z154" s="389"/>
      <c r="AA154" s="390"/>
      <c r="AB154" s="389"/>
      <c r="AC154" s="390"/>
      <c r="AD154" s="389"/>
      <c r="AE154" s="390"/>
      <c r="AF154" s="389"/>
      <c r="AG154" s="390"/>
      <c r="AH154" s="389"/>
      <c r="AI154" s="390"/>
      <c r="AJ154" s="389"/>
      <c r="AK154" s="390"/>
      <c r="AL154" s="391"/>
      <c r="AM154" s="390"/>
    </row>
    <row r="155" spans="1:130" ht="16.149999999999999" customHeight="1" x14ac:dyDescent="0.25">
      <c r="A155" s="1279"/>
      <c r="B155" s="392" t="s">
        <v>158</v>
      </c>
      <c r="C155" s="256">
        <f t="shared" si="19"/>
        <v>0</v>
      </c>
      <c r="D155" s="317">
        <f t="shared" ref="D155:E159" si="20">SUM(F155+H155+J155+L155+N155+P155+R155+T155+V155+X155+Z155+AB155+AD155+AF155+AH155+AJ155+AL155)</f>
        <v>0</v>
      </c>
      <c r="E155" s="159">
        <f t="shared" si="20"/>
        <v>0</v>
      </c>
      <c r="F155" s="393"/>
      <c r="G155" s="394"/>
      <c r="H155" s="395"/>
      <c r="I155" s="394"/>
      <c r="J155" s="395"/>
      <c r="K155" s="394"/>
      <c r="L155" s="395"/>
      <c r="M155" s="396"/>
      <c r="N155" s="396"/>
      <c r="O155" s="394"/>
      <c r="P155" s="395"/>
      <c r="Q155" s="394"/>
      <c r="R155" s="393"/>
      <c r="S155" s="394"/>
      <c r="T155" s="393"/>
      <c r="U155" s="394"/>
      <c r="V155" s="395"/>
      <c r="W155" s="394"/>
      <c r="X155" s="393"/>
      <c r="Y155" s="394"/>
      <c r="Z155" s="397"/>
      <c r="AA155" s="398"/>
      <c r="AB155" s="397"/>
      <c r="AC155" s="398"/>
      <c r="AD155" s="397"/>
      <c r="AE155" s="398"/>
      <c r="AF155" s="397"/>
      <c r="AG155" s="398"/>
      <c r="AH155" s="397"/>
      <c r="AI155" s="398"/>
      <c r="AJ155" s="397"/>
      <c r="AK155" s="398"/>
      <c r="AL155" s="399"/>
      <c r="AM155" s="398"/>
    </row>
    <row r="156" spans="1:130" ht="16.149999999999999" customHeight="1" x14ac:dyDescent="0.25">
      <c r="A156" s="1280"/>
      <c r="B156" s="400" t="s">
        <v>159</v>
      </c>
      <c r="C156" s="358">
        <f t="shared" si="19"/>
        <v>0</v>
      </c>
      <c r="D156" s="359">
        <f t="shared" si="20"/>
        <v>0</v>
      </c>
      <c r="E156" s="401">
        <f t="shared" si="20"/>
        <v>0</v>
      </c>
      <c r="F156" s="402"/>
      <c r="G156" s="403"/>
      <c r="H156" s="404"/>
      <c r="I156" s="403"/>
      <c r="J156" s="404"/>
      <c r="K156" s="403"/>
      <c r="L156" s="404"/>
      <c r="M156" s="405"/>
      <c r="N156" s="405"/>
      <c r="O156" s="403"/>
      <c r="P156" s="404"/>
      <c r="Q156" s="403"/>
      <c r="R156" s="402"/>
      <c r="S156" s="403"/>
      <c r="T156" s="402"/>
      <c r="U156" s="403"/>
      <c r="V156" s="404"/>
      <c r="W156" s="403"/>
      <c r="X156" s="402"/>
      <c r="Y156" s="403"/>
      <c r="Z156" s="406"/>
      <c r="AA156" s="407"/>
      <c r="AB156" s="406"/>
      <c r="AC156" s="407"/>
      <c r="AD156" s="406"/>
      <c r="AE156" s="407"/>
      <c r="AF156" s="406"/>
      <c r="AG156" s="407"/>
      <c r="AH156" s="406"/>
      <c r="AI156" s="407"/>
      <c r="AJ156" s="406"/>
      <c r="AK156" s="407"/>
      <c r="AL156" s="408"/>
      <c r="AM156" s="407"/>
    </row>
    <row r="157" spans="1:130" ht="16.149999999999999" customHeight="1" x14ac:dyDescent="0.25">
      <c r="A157" s="1663" t="s">
        <v>160</v>
      </c>
      <c r="B157" s="384" t="s">
        <v>157</v>
      </c>
      <c r="C157" s="253">
        <f t="shared" si="19"/>
        <v>0</v>
      </c>
      <c r="D157" s="312">
        <f t="shared" si="20"/>
        <v>0</v>
      </c>
      <c r="E157" s="155">
        <f t="shared" si="20"/>
        <v>0</v>
      </c>
      <c r="F157" s="385"/>
      <c r="G157" s="386"/>
      <c r="H157" s="387"/>
      <c r="I157" s="386"/>
      <c r="J157" s="387"/>
      <c r="K157" s="386"/>
      <c r="L157" s="387"/>
      <c r="M157" s="388"/>
      <c r="N157" s="388"/>
      <c r="O157" s="386"/>
      <c r="P157" s="387"/>
      <c r="Q157" s="386"/>
      <c r="R157" s="385"/>
      <c r="S157" s="386"/>
      <c r="T157" s="385"/>
      <c r="U157" s="386"/>
      <c r="V157" s="387"/>
      <c r="W157" s="386"/>
      <c r="X157" s="385"/>
      <c r="Y157" s="386"/>
      <c r="Z157" s="389"/>
      <c r="AA157" s="390"/>
      <c r="AB157" s="389"/>
      <c r="AC157" s="390"/>
      <c r="AD157" s="389"/>
      <c r="AE157" s="390"/>
      <c r="AF157" s="389"/>
      <c r="AG157" s="390"/>
      <c r="AH157" s="389"/>
      <c r="AI157" s="390"/>
      <c r="AJ157" s="389"/>
      <c r="AK157" s="390"/>
      <c r="AL157" s="391"/>
      <c r="AM157" s="390"/>
    </row>
    <row r="158" spans="1:130" ht="16.149999999999999" customHeight="1" x14ac:dyDescent="0.25">
      <c r="A158" s="1279"/>
      <c r="B158" s="392" t="s">
        <v>158</v>
      </c>
      <c r="C158" s="256">
        <f t="shared" si="19"/>
        <v>0</v>
      </c>
      <c r="D158" s="317">
        <f t="shared" si="20"/>
        <v>0</v>
      </c>
      <c r="E158" s="159">
        <f t="shared" si="20"/>
        <v>0</v>
      </c>
      <c r="F158" s="393"/>
      <c r="G158" s="394"/>
      <c r="H158" s="395"/>
      <c r="I158" s="394"/>
      <c r="J158" s="395"/>
      <c r="K158" s="394"/>
      <c r="L158" s="395"/>
      <c r="M158" s="396"/>
      <c r="N158" s="396"/>
      <c r="O158" s="394"/>
      <c r="P158" s="395"/>
      <c r="Q158" s="394"/>
      <c r="R158" s="393"/>
      <c r="S158" s="394"/>
      <c r="T158" s="393"/>
      <c r="U158" s="394"/>
      <c r="V158" s="395"/>
      <c r="W158" s="394"/>
      <c r="X158" s="393"/>
      <c r="Y158" s="394"/>
      <c r="Z158" s="397"/>
      <c r="AA158" s="398"/>
      <c r="AB158" s="397"/>
      <c r="AC158" s="398"/>
      <c r="AD158" s="397"/>
      <c r="AE158" s="398"/>
      <c r="AF158" s="397"/>
      <c r="AG158" s="398"/>
      <c r="AH158" s="397"/>
      <c r="AI158" s="398"/>
      <c r="AJ158" s="397"/>
      <c r="AK158" s="398"/>
      <c r="AL158" s="399"/>
      <c r="AM158" s="398"/>
    </row>
    <row r="159" spans="1:130" ht="16.149999999999999" customHeight="1" x14ac:dyDescent="0.25">
      <c r="A159" s="1280"/>
      <c r="B159" s="400" t="s">
        <v>159</v>
      </c>
      <c r="C159" s="358">
        <f t="shared" si="19"/>
        <v>0</v>
      </c>
      <c r="D159" s="359">
        <f t="shared" si="20"/>
        <v>0</v>
      </c>
      <c r="E159" s="401">
        <f t="shared" si="20"/>
        <v>0</v>
      </c>
      <c r="F159" s="402"/>
      <c r="G159" s="403"/>
      <c r="H159" s="404"/>
      <c r="I159" s="403"/>
      <c r="J159" s="404"/>
      <c r="K159" s="403"/>
      <c r="L159" s="404"/>
      <c r="M159" s="405"/>
      <c r="N159" s="405"/>
      <c r="O159" s="403"/>
      <c r="P159" s="404"/>
      <c r="Q159" s="403"/>
      <c r="R159" s="402"/>
      <c r="S159" s="403"/>
      <c r="T159" s="402"/>
      <c r="U159" s="403"/>
      <c r="V159" s="404"/>
      <c r="W159" s="403"/>
      <c r="X159" s="402"/>
      <c r="Y159" s="403"/>
      <c r="Z159" s="406"/>
      <c r="AA159" s="407"/>
      <c r="AB159" s="406"/>
      <c r="AC159" s="407"/>
      <c r="AD159" s="406"/>
      <c r="AE159" s="407"/>
      <c r="AF159" s="406"/>
      <c r="AG159" s="407"/>
      <c r="AH159" s="406"/>
      <c r="AI159" s="407"/>
      <c r="AJ159" s="406"/>
      <c r="AK159" s="407"/>
      <c r="AL159" s="408"/>
      <c r="AM159" s="407"/>
    </row>
    <row r="160" spans="1:130" ht="31.15" customHeight="1" x14ac:dyDescent="0.25">
      <c r="A160" s="19" t="s">
        <v>161</v>
      </c>
      <c r="B160" s="19"/>
      <c r="C160" s="19"/>
      <c r="D160" s="19"/>
      <c r="E160" s="20"/>
      <c r="F160" s="20"/>
      <c r="G160" s="20"/>
      <c r="H160" s="20"/>
      <c r="I160" s="20"/>
      <c r="J160" s="20"/>
      <c r="K160" s="20"/>
      <c r="L160" s="20"/>
      <c r="M160" s="216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7"/>
      <c r="AA160" s="7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</row>
    <row r="161" spans="1:130" ht="16.149999999999999" customHeight="1" x14ac:dyDescent="0.25">
      <c r="A161" s="1640" t="s">
        <v>25</v>
      </c>
      <c r="B161" s="1640" t="s">
        <v>26</v>
      </c>
      <c r="C161" s="1644" t="s">
        <v>59</v>
      </c>
      <c r="D161" s="1646"/>
      <c r="E161" s="1645"/>
      <c r="F161" s="1621" t="s">
        <v>28</v>
      </c>
      <c r="G161" s="1641"/>
      <c r="H161" s="1641"/>
      <c r="I161" s="1641"/>
      <c r="J161" s="1641"/>
      <c r="K161" s="1641"/>
      <c r="L161" s="1641"/>
      <c r="M161" s="1641"/>
      <c r="N161" s="1641"/>
      <c r="O161" s="1622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7"/>
      <c r="AA161" s="7"/>
    </row>
    <row r="162" spans="1:130" ht="16.149999999999999" customHeight="1" x14ac:dyDescent="0.25">
      <c r="A162" s="1198"/>
      <c r="B162" s="1198"/>
      <c r="C162" s="1190"/>
      <c r="D162" s="1191"/>
      <c r="E162" s="1185"/>
      <c r="F162" s="1621" t="s">
        <v>153</v>
      </c>
      <c r="G162" s="1622"/>
      <c r="H162" s="1621" t="s">
        <v>126</v>
      </c>
      <c r="I162" s="1622"/>
      <c r="J162" s="1621" t="s">
        <v>154</v>
      </c>
      <c r="K162" s="1622"/>
      <c r="L162" s="1621" t="s">
        <v>155</v>
      </c>
      <c r="M162" s="1622"/>
      <c r="N162" s="1621" t="s">
        <v>128</v>
      </c>
      <c r="O162" s="1622"/>
      <c r="P162" s="7"/>
      <c r="Q162" s="86"/>
      <c r="R162" s="86"/>
      <c r="S162" s="7"/>
      <c r="T162" s="7"/>
      <c r="U162" s="7"/>
      <c r="V162" s="7"/>
      <c r="W162" s="7"/>
      <c r="X162" s="7"/>
      <c r="Y162" s="7"/>
      <c r="Z162" s="7"/>
      <c r="AA162" s="7"/>
    </row>
    <row r="163" spans="1:130" ht="16.149999999999999" customHeight="1" x14ac:dyDescent="0.25">
      <c r="A163" s="1199"/>
      <c r="B163" s="1199"/>
      <c r="C163" s="1001" t="s">
        <v>17</v>
      </c>
      <c r="D163" s="1026" t="s">
        <v>18</v>
      </c>
      <c r="E163" s="1132" t="s">
        <v>19</v>
      </c>
      <c r="F163" s="1027" t="s">
        <v>18</v>
      </c>
      <c r="G163" s="1132" t="s">
        <v>19</v>
      </c>
      <c r="H163" s="1027" t="s">
        <v>18</v>
      </c>
      <c r="I163" s="1132" t="s">
        <v>19</v>
      </c>
      <c r="J163" s="1027" t="s">
        <v>18</v>
      </c>
      <c r="K163" s="1132" t="s">
        <v>19</v>
      </c>
      <c r="L163" s="1027" t="s">
        <v>18</v>
      </c>
      <c r="M163" s="1132" t="s">
        <v>19</v>
      </c>
      <c r="N163" s="1027" t="s">
        <v>18</v>
      </c>
      <c r="O163" s="1132" t="s">
        <v>19</v>
      </c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130" ht="16.149999999999999" customHeight="1" x14ac:dyDescent="0.25">
      <c r="A164" s="1640" t="s">
        <v>162</v>
      </c>
      <c r="B164" s="412" t="s">
        <v>163</v>
      </c>
      <c r="C164" s="253">
        <f t="shared" ref="C164:C169" si="21">SUM(D164+E164)</f>
        <v>0</v>
      </c>
      <c r="D164" s="312">
        <f t="shared" ref="D164:E169" si="22">SUM(F164+H164+J164+L164+N164)</f>
        <v>0</v>
      </c>
      <c r="E164" s="155">
        <f t="shared" si="22"/>
        <v>0</v>
      </c>
      <c r="F164" s="314"/>
      <c r="G164" s="413"/>
      <c r="H164" s="119"/>
      <c r="I164" s="120"/>
      <c r="J164" s="314"/>
      <c r="K164" s="413"/>
      <c r="L164" s="119"/>
      <c r="M164" s="120"/>
      <c r="N164" s="314"/>
      <c r="O164" s="120"/>
      <c r="P164" s="44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CG164" s="10">
        <v>0</v>
      </c>
      <c r="CH164" s="10">
        <v>0</v>
      </c>
    </row>
    <row r="165" spans="1:130" ht="16.149999999999999" customHeight="1" x14ac:dyDescent="0.25">
      <c r="A165" s="1198"/>
      <c r="B165" s="414" t="s">
        <v>164</v>
      </c>
      <c r="C165" s="350">
        <f t="shared" si="21"/>
        <v>0</v>
      </c>
      <c r="D165" s="351">
        <f t="shared" si="22"/>
        <v>0</v>
      </c>
      <c r="E165" s="415">
        <f t="shared" si="22"/>
        <v>0</v>
      </c>
      <c r="F165" s="353"/>
      <c r="G165" s="416"/>
      <c r="H165" s="288"/>
      <c r="I165" s="354"/>
      <c r="J165" s="353"/>
      <c r="K165" s="416"/>
      <c r="L165" s="288"/>
      <c r="M165" s="354"/>
      <c r="N165" s="353"/>
      <c r="O165" s="354"/>
      <c r="P165" s="44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CG165" s="10">
        <v>0</v>
      </c>
      <c r="CH165" s="10">
        <v>0</v>
      </c>
    </row>
    <row r="166" spans="1:130" ht="16.149999999999999" customHeight="1" x14ac:dyDescent="0.25">
      <c r="A166" s="1199"/>
      <c r="B166" s="417" t="s">
        <v>165</v>
      </c>
      <c r="C166" s="418">
        <f t="shared" si="21"/>
        <v>0</v>
      </c>
      <c r="D166" s="328">
        <f t="shared" si="22"/>
        <v>0</v>
      </c>
      <c r="E166" s="260">
        <f t="shared" si="22"/>
        <v>0</v>
      </c>
      <c r="F166" s="330"/>
      <c r="G166" s="419"/>
      <c r="H166" s="134"/>
      <c r="I166" s="135"/>
      <c r="J166" s="330"/>
      <c r="K166" s="419"/>
      <c r="L166" s="134"/>
      <c r="M166" s="135"/>
      <c r="N166" s="330"/>
      <c r="O166" s="135"/>
      <c r="P166" s="44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CG166" s="10">
        <v>0</v>
      </c>
      <c r="CH166" s="10">
        <v>0</v>
      </c>
    </row>
    <row r="167" spans="1:130" ht="16.149999999999999" customHeight="1" x14ac:dyDescent="0.25">
      <c r="A167" s="1640" t="s">
        <v>166</v>
      </c>
      <c r="B167" s="420" t="s">
        <v>163</v>
      </c>
      <c r="C167" s="253">
        <f t="shared" si="21"/>
        <v>0</v>
      </c>
      <c r="D167" s="312">
        <f t="shared" si="22"/>
        <v>0</v>
      </c>
      <c r="E167" s="155">
        <f t="shared" si="22"/>
        <v>0</v>
      </c>
      <c r="F167" s="119"/>
      <c r="G167" s="120"/>
      <c r="H167" s="119"/>
      <c r="I167" s="413"/>
      <c r="J167" s="119"/>
      <c r="K167" s="120"/>
      <c r="L167" s="314"/>
      <c r="M167" s="413"/>
      <c r="N167" s="119"/>
      <c r="O167" s="120"/>
      <c r="P167" s="44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CG167" s="10">
        <v>0</v>
      </c>
      <c r="CH167" s="10">
        <v>0</v>
      </c>
    </row>
    <row r="168" spans="1:130" ht="16.149999999999999" customHeight="1" x14ac:dyDescent="0.25">
      <c r="A168" s="1198"/>
      <c r="B168" s="414" t="s">
        <v>164</v>
      </c>
      <c r="C168" s="321">
        <f t="shared" si="21"/>
        <v>0</v>
      </c>
      <c r="D168" s="322">
        <f t="shared" si="22"/>
        <v>0</v>
      </c>
      <c r="E168" s="421">
        <f t="shared" si="22"/>
        <v>0</v>
      </c>
      <c r="F168" s="288"/>
      <c r="G168" s="354"/>
      <c r="H168" s="104"/>
      <c r="I168" s="188"/>
      <c r="J168" s="104"/>
      <c r="K168" s="105"/>
      <c r="L168" s="187"/>
      <c r="M168" s="188"/>
      <c r="N168" s="104"/>
      <c r="O168" s="105"/>
      <c r="P168" s="44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CG168" s="10">
        <v>0</v>
      </c>
      <c r="CH168" s="10">
        <v>0</v>
      </c>
    </row>
    <row r="169" spans="1:130" ht="16.149999999999999" customHeight="1" x14ac:dyDescent="0.25">
      <c r="A169" s="1199"/>
      <c r="B169" s="422" t="s">
        <v>165</v>
      </c>
      <c r="C169" s="261">
        <f t="shared" si="21"/>
        <v>0</v>
      </c>
      <c r="D169" s="324">
        <f t="shared" si="22"/>
        <v>0</v>
      </c>
      <c r="E169" s="162">
        <f t="shared" si="22"/>
        <v>0</v>
      </c>
      <c r="F169" s="58"/>
      <c r="G169" s="59"/>
      <c r="H169" s="58"/>
      <c r="I169" s="423"/>
      <c r="J169" s="58"/>
      <c r="K169" s="59"/>
      <c r="L169" s="326"/>
      <c r="M169" s="423"/>
      <c r="N169" s="58"/>
      <c r="O169" s="59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31.15" customHeight="1" x14ac:dyDescent="0.25">
      <c r="A170" s="1664" t="s">
        <v>167</v>
      </c>
      <c r="B170" s="1664"/>
      <c r="C170" s="1664"/>
      <c r="D170" s="1664"/>
      <c r="E170" s="1664"/>
      <c r="F170" s="1664"/>
      <c r="G170" s="1664"/>
      <c r="H170" s="1664"/>
      <c r="I170" s="1664"/>
      <c r="J170" s="1664"/>
      <c r="K170" s="1664"/>
      <c r="L170" s="1664"/>
      <c r="M170" s="1664"/>
      <c r="N170" s="1664"/>
      <c r="O170" s="1664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</row>
    <row r="171" spans="1:130" ht="16.149999999999999" customHeight="1" x14ac:dyDescent="0.25">
      <c r="A171" s="1644" t="s">
        <v>168</v>
      </c>
      <c r="B171" s="1645"/>
      <c r="C171" s="1644" t="s">
        <v>59</v>
      </c>
      <c r="D171" s="1646"/>
      <c r="E171" s="1645"/>
      <c r="F171" s="1621" t="s">
        <v>28</v>
      </c>
      <c r="G171" s="1641"/>
      <c r="H171" s="1641"/>
      <c r="I171" s="1641"/>
      <c r="J171" s="1641"/>
      <c r="K171" s="1641"/>
      <c r="L171" s="1641"/>
      <c r="M171" s="1641"/>
      <c r="N171" s="1641"/>
      <c r="O171" s="1641"/>
      <c r="P171" s="1641"/>
      <c r="Q171" s="1622"/>
      <c r="R171" s="17"/>
      <c r="S171" s="17"/>
      <c r="T171" s="17"/>
      <c r="U171" s="17"/>
      <c r="V171" s="17"/>
      <c r="W171" s="17"/>
      <c r="X171" s="17"/>
      <c r="Y171" s="17"/>
      <c r="Z171" s="7"/>
      <c r="AA171" s="7"/>
    </row>
    <row r="172" spans="1:130" ht="16.149999999999999" customHeight="1" x14ac:dyDescent="0.25">
      <c r="A172" s="1201"/>
      <c r="B172" s="1205"/>
      <c r="C172" s="1190"/>
      <c r="D172" s="1191"/>
      <c r="E172" s="1185"/>
      <c r="F172" s="1621" t="s">
        <v>126</v>
      </c>
      <c r="G172" s="1622"/>
      <c r="H172" s="1621" t="s">
        <v>154</v>
      </c>
      <c r="I172" s="1622"/>
      <c r="J172" s="1621" t="s">
        <v>155</v>
      </c>
      <c r="K172" s="1622"/>
      <c r="L172" s="1621" t="s">
        <v>169</v>
      </c>
      <c r="M172" s="1622"/>
      <c r="N172" s="1621" t="s">
        <v>170</v>
      </c>
      <c r="O172" s="1622"/>
      <c r="P172" s="1621" t="s">
        <v>171</v>
      </c>
      <c r="Q172" s="1622"/>
      <c r="R172" s="17"/>
      <c r="S172" s="17"/>
      <c r="T172" s="17"/>
      <c r="U172" s="17"/>
      <c r="V172" s="17"/>
      <c r="W172" s="17"/>
      <c r="X172" s="17"/>
      <c r="Y172" s="17"/>
      <c r="Z172" s="7"/>
      <c r="AA172" s="7"/>
    </row>
    <row r="173" spans="1:130" ht="16.149999999999999" customHeight="1" x14ac:dyDescent="0.25">
      <c r="A173" s="1190"/>
      <c r="B173" s="1185"/>
      <c r="C173" s="1001" t="s">
        <v>17</v>
      </c>
      <c r="D173" s="1026" t="s">
        <v>18</v>
      </c>
      <c r="E173" s="1132" t="s">
        <v>19</v>
      </c>
      <c r="F173" s="1027" t="s">
        <v>18</v>
      </c>
      <c r="G173" s="1132" t="s">
        <v>19</v>
      </c>
      <c r="H173" s="1027" t="s">
        <v>18</v>
      </c>
      <c r="I173" s="1132" t="s">
        <v>19</v>
      </c>
      <c r="J173" s="1027" t="s">
        <v>18</v>
      </c>
      <c r="K173" s="1150" t="s">
        <v>19</v>
      </c>
      <c r="L173" s="1027" t="s">
        <v>18</v>
      </c>
      <c r="M173" s="1132" t="s">
        <v>19</v>
      </c>
      <c r="N173" s="1027" t="s">
        <v>18</v>
      </c>
      <c r="O173" s="1132" t="s">
        <v>19</v>
      </c>
      <c r="P173" s="1027" t="s">
        <v>18</v>
      </c>
      <c r="Q173" s="1150" t="s">
        <v>19</v>
      </c>
      <c r="R173" s="17"/>
      <c r="S173" s="17"/>
      <c r="T173" s="17"/>
      <c r="U173" s="17"/>
      <c r="V173" s="17"/>
      <c r="W173" s="17"/>
      <c r="X173" s="17"/>
      <c r="Y173" s="17"/>
      <c r="Z173" s="7"/>
      <c r="AA173" s="7"/>
    </row>
    <row r="174" spans="1:130" ht="16.149999999999999" customHeight="1" x14ac:dyDescent="0.25">
      <c r="A174" s="1281" t="s">
        <v>172</v>
      </c>
      <c r="B174" s="1282"/>
      <c r="C174" s="253">
        <f>SUM(D174+E174)</f>
        <v>7</v>
      </c>
      <c r="D174" s="312">
        <f t="shared" ref="D174:E176" si="23">SUM(F174+H174+J174+L174+N174+P174)</f>
        <v>4</v>
      </c>
      <c r="E174" s="155">
        <f t="shared" si="23"/>
        <v>3</v>
      </c>
      <c r="F174" s="314">
        <v>1</v>
      </c>
      <c r="G174" s="413">
        <v>1</v>
      </c>
      <c r="H174" s="119">
        <v>1</v>
      </c>
      <c r="I174" s="120">
        <v>0</v>
      </c>
      <c r="J174" s="314">
        <v>2</v>
      </c>
      <c r="K174" s="120">
        <v>1</v>
      </c>
      <c r="L174" s="314">
        <v>0</v>
      </c>
      <c r="M174" s="413">
        <v>0</v>
      </c>
      <c r="N174" s="119">
        <v>0</v>
      </c>
      <c r="O174" s="120">
        <v>1</v>
      </c>
      <c r="P174" s="314">
        <v>0</v>
      </c>
      <c r="Q174" s="120">
        <v>0</v>
      </c>
      <c r="R174" s="17"/>
      <c r="S174" s="17"/>
      <c r="T174" s="17"/>
      <c r="U174" s="17"/>
      <c r="V174" s="17"/>
      <c r="W174" s="17"/>
      <c r="X174" s="17"/>
      <c r="Y174" s="17"/>
      <c r="Z174" s="7"/>
      <c r="AA174" s="7"/>
    </row>
    <row r="175" spans="1:130" ht="16.149999999999999" customHeight="1" x14ac:dyDescent="0.25">
      <c r="A175" s="1283" t="s">
        <v>173</v>
      </c>
      <c r="B175" s="1284"/>
      <c r="C175" s="321">
        <f>SUM(D175+E175)</f>
        <v>82</v>
      </c>
      <c r="D175" s="322">
        <f t="shared" si="23"/>
        <v>26</v>
      </c>
      <c r="E175" s="415">
        <f t="shared" si="23"/>
        <v>56</v>
      </c>
      <c r="F175" s="353">
        <v>5</v>
      </c>
      <c r="G175" s="416">
        <v>11</v>
      </c>
      <c r="H175" s="288">
        <v>5</v>
      </c>
      <c r="I175" s="354">
        <v>19</v>
      </c>
      <c r="J175" s="353">
        <v>6</v>
      </c>
      <c r="K175" s="354">
        <v>12</v>
      </c>
      <c r="L175" s="353">
        <v>6</v>
      </c>
      <c r="M175" s="416">
        <v>5</v>
      </c>
      <c r="N175" s="288">
        <v>3</v>
      </c>
      <c r="O175" s="354">
        <v>4</v>
      </c>
      <c r="P175" s="353">
        <v>1</v>
      </c>
      <c r="Q175" s="354">
        <v>5</v>
      </c>
      <c r="R175" s="17"/>
      <c r="S175" s="17"/>
      <c r="T175" s="17"/>
      <c r="U175" s="17"/>
      <c r="V175" s="17"/>
      <c r="W175" s="17"/>
      <c r="X175" s="17"/>
      <c r="Y175" s="17"/>
      <c r="Z175" s="7"/>
      <c r="AA175" s="7"/>
    </row>
    <row r="176" spans="1:130" ht="16.149999999999999" customHeight="1" x14ac:dyDescent="0.25">
      <c r="A176" s="1285" t="s">
        <v>174</v>
      </c>
      <c r="B176" s="1286"/>
      <c r="C176" s="425">
        <f>SUM(D176+E176)</f>
        <v>41</v>
      </c>
      <c r="D176" s="324">
        <f t="shared" si="23"/>
        <v>14</v>
      </c>
      <c r="E176" s="162">
        <f t="shared" si="23"/>
        <v>27</v>
      </c>
      <c r="F176" s="326">
        <v>2</v>
      </c>
      <c r="G176" s="423">
        <v>8</v>
      </c>
      <c r="H176" s="58">
        <v>4</v>
      </c>
      <c r="I176" s="59">
        <v>4</v>
      </c>
      <c r="J176" s="326">
        <v>2</v>
      </c>
      <c r="K176" s="59">
        <v>3</v>
      </c>
      <c r="L176" s="326">
        <v>5</v>
      </c>
      <c r="M176" s="423">
        <v>5</v>
      </c>
      <c r="N176" s="58">
        <v>1</v>
      </c>
      <c r="O176" s="59">
        <v>5</v>
      </c>
      <c r="P176" s="326">
        <v>0</v>
      </c>
      <c r="Q176" s="59">
        <v>2</v>
      </c>
      <c r="R176" s="17"/>
      <c r="S176" s="17"/>
      <c r="T176" s="17"/>
      <c r="U176" s="17"/>
      <c r="V176" s="17"/>
      <c r="W176" s="17"/>
      <c r="X176" s="17"/>
      <c r="Y176" s="17"/>
      <c r="Z176" s="7"/>
      <c r="AA176" s="7"/>
    </row>
    <row r="177" spans="1:130" ht="16.149999999999999" customHeight="1" x14ac:dyDescent="0.25">
      <c r="A177" s="1621" t="s">
        <v>59</v>
      </c>
      <c r="B177" s="1622"/>
      <c r="C177" s="169">
        <f t="shared" ref="C177:K177" si="24">SUM(C174:C176)</f>
        <v>130</v>
      </c>
      <c r="D177" s="426">
        <f t="shared" si="24"/>
        <v>44</v>
      </c>
      <c r="E177" s="981">
        <f t="shared" si="24"/>
        <v>86</v>
      </c>
      <c r="F177" s="169">
        <f t="shared" si="24"/>
        <v>8</v>
      </c>
      <c r="G177" s="981">
        <f t="shared" si="24"/>
        <v>20</v>
      </c>
      <c r="H177" s="1029">
        <f t="shared" si="24"/>
        <v>10</v>
      </c>
      <c r="I177" s="171">
        <f t="shared" si="24"/>
        <v>23</v>
      </c>
      <c r="J177" s="169">
        <f t="shared" si="24"/>
        <v>10</v>
      </c>
      <c r="K177" s="981">
        <f t="shared" si="24"/>
        <v>16</v>
      </c>
      <c r="L177" s="169">
        <f t="shared" ref="L177:Q177" si="25">SUM(L174:L176)</f>
        <v>11</v>
      </c>
      <c r="M177" s="981">
        <f t="shared" si="25"/>
        <v>10</v>
      </c>
      <c r="N177" s="1029">
        <f t="shared" si="25"/>
        <v>4</v>
      </c>
      <c r="O177" s="171">
        <f t="shared" si="25"/>
        <v>10</v>
      </c>
      <c r="P177" s="169">
        <f t="shared" si="25"/>
        <v>1</v>
      </c>
      <c r="Q177" s="981">
        <f t="shared" si="25"/>
        <v>7</v>
      </c>
      <c r="R177" s="17"/>
      <c r="S177" s="17"/>
      <c r="T177" s="17"/>
      <c r="U177" s="17"/>
      <c r="V177" s="17"/>
      <c r="W177" s="17"/>
      <c r="X177" s="17"/>
      <c r="Y177" s="17"/>
      <c r="Z177" s="7"/>
      <c r="AA177" s="7"/>
    </row>
    <row r="178" spans="1:130" ht="16.149999999999999" customHeight="1" x14ac:dyDescent="0.25">
      <c r="A178" s="12" t="s">
        <v>175</v>
      </c>
      <c r="M178" s="1030"/>
      <c r="N178" s="1030"/>
      <c r="O178" s="1030"/>
      <c r="P178" s="1030"/>
    </row>
    <row r="179" spans="1:130" ht="31.15" customHeight="1" x14ac:dyDescent="0.25">
      <c r="A179" s="429" t="s">
        <v>176</v>
      </c>
      <c r="B179" s="430"/>
      <c r="C179" s="430"/>
      <c r="D179" s="430"/>
      <c r="E179" s="430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</row>
    <row r="180" spans="1:130" ht="16.149999999999999" customHeight="1" x14ac:dyDescent="0.25">
      <c r="A180" s="1656" t="s">
        <v>177</v>
      </c>
      <c r="B180" s="1655"/>
      <c r="C180" s="1289" t="s">
        <v>101</v>
      </c>
      <c r="D180" s="1290"/>
      <c r="E180" s="1291"/>
      <c r="F180" s="1295" t="s">
        <v>28</v>
      </c>
      <c r="G180" s="1296"/>
      <c r="H180" s="1296"/>
      <c r="I180" s="1296"/>
      <c r="J180" s="1296"/>
      <c r="K180" s="1296"/>
      <c r="L180" s="1296"/>
      <c r="M180" s="1296"/>
      <c r="N180" s="1296"/>
      <c r="O180" s="1296"/>
      <c r="P180" s="1296"/>
      <c r="Q180" s="1297"/>
    </row>
    <row r="181" spans="1:130" ht="16.149999999999999" customHeight="1" x14ac:dyDescent="0.25">
      <c r="A181" s="1288"/>
      <c r="B181" s="1194"/>
      <c r="C181" s="1292"/>
      <c r="D181" s="1293"/>
      <c r="E181" s="1294"/>
      <c r="F181" s="1665" t="s">
        <v>102</v>
      </c>
      <c r="G181" s="1299"/>
      <c r="H181" s="1665" t="s">
        <v>103</v>
      </c>
      <c r="I181" s="1299"/>
      <c r="J181" s="1665" t="s">
        <v>104</v>
      </c>
      <c r="K181" s="1299"/>
      <c r="L181" s="1665" t="s">
        <v>105</v>
      </c>
      <c r="M181" s="1299"/>
      <c r="N181" s="1665" t="s">
        <v>106</v>
      </c>
      <c r="O181" s="1299"/>
      <c r="P181" s="1300" t="s">
        <v>107</v>
      </c>
      <c r="Q181" s="1301"/>
    </row>
    <row r="182" spans="1:130" ht="16.149999999999999" customHeight="1" x14ac:dyDescent="0.25">
      <c r="A182" s="1268"/>
      <c r="B182" s="1195"/>
      <c r="C182" s="30" t="s">
        <v>17</v>
      </c>
      <c r="D182" s="83" t="s">
        <v>18</v>
      </c>
      <c r="E182" s="1143" t="s">
        <v>19</v>
      </c>
      <c r="F182" s="1151" t="s">
        <v>18</v>
      </c>
      <c r="G182" s="1141" t="s">
        <v>19</v>
      </c>
      <c r="H182" s="1151" t="s">
        <v>18</v>
      </c>
      <c r="I182" s="1141" t="s">
        <v>19</v>
      </c>
      <c r="J182" s="1151" t="s">
        <v>18</v>
      </c>
      <c r="K182" s="1141" t="s">
        <v>19</v>
      </c>
      <c r="L182" s="1151" t="s">
        <v>18</v>
      </c>
      <c r="M182" s="1141" t="s">
        <v>19</v>
      </c>
      <c r="N182" s="1151" t="s">
        <v>18</v>
      </c>
      <c r="O182" s="1141" t="s">
        <v>19</v>
      </c>
      <c r="P182" s="1151" t="s">
        <v>18</v>
      </c>
      <c r="Q182" s="1141" t="s">
        <v>19</v>
      </c>
      <c r="R182" s="431"/>
    </row>
    <row r="183" spans="1:130" ht="16.149999999999999" customHeight="1" x14ac:dyDescent="0.25">
      <c r="A183" s="1302" t="s">
        <v>178</v>
      </c>
      <c r="B183" s="1303"/>
      <c r="C183" s="47">
        <f>SUM(D183+E183)</f>
        <v>0</v>
      </c>
      <c r="D183" s="103">
        <f t="shared" ref="D183:E185" si="26">SUM(F183+H183+J183+L183+N183+P183)</f>
        <v>0</v>
      </c>
      <c r="E183" s="181">
        <f t="shared" si="26"/>
        <v>0</v>
      </c>
      <c r="F183" s="52"/>
      <c r="G183" s="51"/>
      <c r="H183" s="52"/>
      <c r="I183" s="51"/>
      <c r="J183" s="52"/>
      <c r="K183" s="51"/>
      <c r="L183" s="52"/>
      <c r="M183" s="51"/>
      <c r="N183" s="52"/>
      <c r="O183" s="51"/>
      <c r="P183" s="52"/>
      <c r="Q183" s="51"/>
    </row>
    <row r="184" spans="1:130" ht="16.149999999999999" customHeight="1" x14ac:dyDescent="0.25">
      <c r="A184" s="1304" t="s">
        <v>179</v>
      </c>
      <c r="B184" s="1305"/>
      <c r="C184" s="110">
        <f>SUM(D184+E184)</f>
        <v>0</v>
      </c>
      <c r="D184" s="111">
        <f t="shared" si="26"/>
        <v>0</v>
      </c>
      <c r="E184" s="432">
        <f t="shared" si="26"/>
        <v>0</v>
      </c>
      <c r="F184" s="187"/>
      <c r="G184" s="105"/>
      <c r="H184" s="187"/>
      <c r="I184" s="105"/>
      <c r="J184" s="187"/>
      <c r="K184" s="105"/>
      <c r="L184" s="187"/>
      <c r="M184" s="105"/>
      <c r="N184" s="187"/>
      <c r="O184" s="105"/>
      <c r="P184" s="187"/>
      <c r="Q184" s="105"/>
    </row>
    <row r="185" spans="1:130" ht="16.149999999999999" customHeight="1" x14ac:dyDescent="0.25">
      <c r="A185" s="1285" t="s">
        <v>180</v>
      </c>
      <c r="B185" s="1286"/>
      <c r="C185" s="54">
        <f>SUM(D185+E185)</f>
        <v>0</v>
      </c>
      <c r="D185" s="114">
        <f t="shared" si="26"/>
        <v>0</v>
      </c>
      <c r="E185" s="201">
        <f t="shared" si="26"/>
        <v>0</v>
      </c>
      <c r="F185" s="262">
        <f t="shared" ref="F185:Q185" si="27">SUM(F183:F184)</f>
        <v>0</v>
      </c>
      <c r="G185" s="325">
        <f t="shared" si="27"/>
        <v>0</v>
      </c>
      <c r="H185" s="262">
        <f t="shared" si="27"/>
        <v>0</v>
      </c>
      <c r="I185" s="325">
        <f t="shared" si="27"/>
        <v>0</v>
      </c>
      <c r="J185" s="262">
        <f t="shared" si="27"/>
        <v>0</v>
      </c>
      <c r="K185" s="325">
        <f t="shared" si="27"/>
        <v>0</v>
      </c>
      <c r="L185" s="262">
        <f t="shared" si="27"/>
        <v>0</v>
      </c>
      <c r="M185" s="325">
        <f t="shared" si="27"/>
        <v>0</v>
      </c>
      <c r="N185" s="262">
        <f t="shared" si="27"/>
        <v>0</v>
      </c>
      <c r="O185" s="325">
        <f t="shared" si="27"/>
        <v>0</v>
      </c>
      <c r="P185" s="262">
        <f t="shared" si="27"/>
        <v>0</v>
      </c>
      <c r="Q185" s="325">
        <f t="shared" si="27"/>
        <v>0</v>
      </c>
    </row>
    <row r="186" spans="1:130" ht="31.15" customHeight="1" x14ac:dyDescent="0.25">
      <c r="A186" s="429" t="s">
        <v>181</v>
      </c>
      <c r="B186" s="429"/>
      <c r="C186" s="429"/>
      <c r="D186" s="429"/>
      <c r="E186" s="429"/>
      <c r="F186" s="429"/>
      <c r="G186" s="429"/>
      <c r="H186" s="429"/>
      <c r="I186" s="17"/>
      <c r="J186" s="17"/>
      <c r="K186" s="17"/>
      <c r="L186" s="17"/>
      <c r="M186" s="17"/>
      <c r="N186" s="17"/>
      <c r="O186" s="17"/>
      <c r="P186" s="17"/>
      <c r="Q186" s="1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149999999999999" customHeight="1" x14ac:dyDescent="0.25">
      <c r="A187" s="1666" t="s">
        <v>182</v>
      </c>
      <c r="B187" s="1667"/>
      <c r="C187" s="1668" t="s">
        <v>59</v>
      </c>
      <c r="D187" s="1669"/>
      <c r="E187" s="1670"/>
      <c r="F187" s="1671" t="s">
        <v>28</v>
      </c>
      <c r="G187" s="1672"/>
      <c r="H187" s="1672"/>
      <c r="I187" s="1672"/>
      <c r="J187" s="1672"/>
      <c r="K187" s="1672"/>
      <c r="L187" s="1672"/>
      <c r="M187" s="1672"/>
      <c r="N187" s="1672"/>
      <c r="O187" s="1672"/>
      <c r="P187" s="1672"/>
      <c r="Q187" s="1672"/>
      <c r="R187" s="1672"/>
      <c r="S187" s="1673"/>
    </row>
    <row r="188" spans="1:130" ht="16.149999999999999" customHeight="1" x14ac:dyDescent="0.25">
      <c r="A188" s="1308"/>
      <c r="B188" s="1309"/>
      <c r="C188" s="1315"/>
      <c r="D188" s="1316"/>
      <c r="E188" s="1317"/>
      <c r="F188" s="1629" t="s">
        <v>183</v>
      </c>
      <c r="G188" s="1632"/>
      <c r="H188" s="1310" t="s">
        <v>184</v>
      </c>
      <c r="I188" s="1311"/>
      <c r="J188" s="1310" t="s">
        <v>185</v>
      </c>
      <c r="K188" s="1311"/>
      <c r="L188" s="1310" t="s">
        <v>186</v>
      </c>
      <c r="M188" s="1311"/>
      <c r="N188" s="1310" t="s">
        <v>187</v>
      </c>
      <c r="O188" s="1311"/>
      <c r="P188" s="1310" t="s">
        <v>188</v>
      </c>
      <c r="Q188" s="1311"/>
      <c r="R188" s="1310" t="s">
        <v>189</v>
      </c>
      <c r="S188" s="1311"/>
    </row>
    <row r="189" spans="1:130" ht="16.149999999999999" customHeight="1" x14ac:dyDescent="0.25">
      <c r="A189" s="1310"/>
      <c r="B189" s="1311"/>
      <c r="C189" s="1032" t="s">
        <v>190</v>
      </c>
      <c r="D189" s="1033" t="s">
        <v>18</v>
      </c>
      <c r="E189" s="1152" t="s">
        <v>19</v>
      </c>
      <c r="F189" s="436" t="s">
        <v>18</v>
      </c>
      <c r="G189" s="437" t="s">
        <v>19</v>
      </c>
      <c r="H189" s="436" t="s">
        <v>18</v>
      </c>
      <c r="I189" s="437" t="s">
        <v>19</v>
      </c>
      <c r="J189" s="436" t="s">
        <v>18</v>
      </c>
      <c r="K189" s="437" t="s">
        <v>19</v>
      </c>
      <c r="L189" s="436" t="s">
        <v>18</v>
      </c>
      <c r="M189" s="437" t="s">
        <v>19</v>
      </c>
      <c r="N189" s="436" t="s">
        <v>18</v>
      </c>
      <c r="O189" s="437" t="s">
        <v>19</v>
      </c>
      <c r="P189" s="436" t="s">
        <v>18</v>
      </c>
      <c r="Q189" s="437" t="s">
        <v>19</v>
      </c>
      <c r="R189" s="436" t="s">
        <v>18</v>
      </c>
      <c r="S189" s="437" t="s">
        <v>19</v>
      </c>
    </row>
    <row r="190" spans="1:130" ht="16.149999999999999" customHeight="1" x14ac:dyDescent="0.25">
      <c r="A190" s="1674" t="s">
        <v>191</v>
      </c>
      <c r="B190" s="438" t="s">
        <v>114</v>
      </c>
      <c r="C190" s="439">
        <f>SUM(D190+E190)</f>
        <v>0</v>
      </c>
      <c r="D190" s="440">
        <f>SUM(F190+H190+J190+L190+N190+P190+R190)</f>
        <v>0</v>
      </c>
      <c r="E190" s="441">
        <f>SUM(G190+I190+K190+M190+O190+Q190+S190)</f>
        <v>0</v>
      </c>
      <c r="F190" s="442"/>
      <c r="G190" s="443"/>
      <c r="H190" s="442"/>
      <c r="I190" s="443"/>
      <c r="J190" s="442"/>
      <c r="K190" s="443"/>
      <c r="L190" s="442"/>
      <c r="M190" s="443"/>
      <c r="N190" s="442"/>
      <c r="O190" s="443"/>
      <c r="P190" s="442"/>
      <c r="Q190" s="444"/>
      <c r="R190" s="442"/>
      <c r="S190" s="444"/>
    </row>
    <row r="191" spans="1:130" ht="16.149999999999999" customHeight="1" x14ac:dyDescent="0.25">
      <c r="A191" s="1322"/>
      <c r="B191" s="445" t="s">
        <v>192</v>
      </c>
      <c r="C191" s="446">
        <f>SUM(D191+E191)</f>
        <v>0</v>
      </c>
      <c r="D191" s="447">
        <f>SUM(F191+H191+J191+L191+N191+P191+R191)</f>
        <v>0</v>
      </c>
      <c r="E191" s="448">
        <f>SUM(G191+I191+K191+M191+O191+Q191+S191)</f>
        <v>0</v>
      </c>
      <c r="F191" s="449"/>
      <c r="G191" s="450"/>
      <c r="H191" s="449"/>
      <c r="I191" s="450"/>
      <c r="J191" s="449"/>
      <c r="K191" s="450"/>
      <c r="L191" s="449"/>
      <c r="M191" s="450"/>
      <c r="N191" s="449"/>
      <c r="O191" s="450"/>
      <c r="P191" s="449"/>
      <c r="Q191" s="451"/>
      <c r="R191" s="449"/>
      <c r="S191" s="451"/>
    </row>
    <row r="192" spans="1:130" ht="16.149999999999999" customHeight="1" x14ac:dyDescent="0.25">
      <c r="A192" s="1323" t="s">
        <v>193</v>
      </c>
      <c r="B192" s="1324"/>
      <c r="C192" s="452">
        <f>SUM(C190+C191)</f>
        <v>0</v>
      </c>
      <c r="D192" s="453">
        <f>SUM(D190+D191)</f>
        <v>0</v>
      </c>
      <c r="E192" s="1035">
        <f>SUM(E190+E191)</f>
        <v>0</v>
      </c>
      <c r="F192" s="452">
        <f>SUM(F190+F191)</f>
        <v>0</v>
      </c>
      <c r="G192" s="455">
        <f t="shared" ref="G192:Q192" si="28">SUM(G190+G191)</f>
        <v>0</v>
      </c>
      <c r="H192" s="452">
        <f t="shared" si="28"/>
        <v>0</v>
      </c>
      <c r="I192" s="455">
        <f t="shared" si="28"/>
        <v>0</v>
      </c>
      <c r="J192" s="452">
        <f t="shared" si="28"/>
        <v>0</v>
      </c>
      <c r="K192" s="455">
        <f t="shared" si="28"/>
        <v>0</v>
      </c>
      <c r="L192" s="452">
        <f t="shared" si="28"/>
        <v>0</v>
      </c>
      <c r="M192" s="455">
        <f t="shared" si="28"/>
        <v>0</v>
      </c>
      <c r="N192" s="452">
        <f t="shared" si="28"/>
        <v>0</v>
      </c>
      <c r="O192" s="455">
        <f t="shared" si="28"/>
        <v>0</v>
      </c>
      <c r="P192" s="452">
        <f t="shared" si="28"/>
        <v>0</v>
      </c>
      <c r="Q192" s="455">
        <f t="shared" si="28"/>
        <v>0</v>
      </c>
      <c r="R192" s="452">
        <f>SUM(R190+R191)</f>
        <v>0</v>
      </c>
      <c r="S192" s="455">
        <f>SUM(S190+S191)</f>
        <v>0</v>
      </c>
    </row>
    <row r="193" spans="1:130" ht="24" customHeight="1" x14ac:dyDescent="0.25">
      <c r="A193" s="429" t="s">
        <v>194</v>
      </c>
      <c r="B193" s="429"/>
      <c r="C193" s="429"/>
      <c r="D193" s="429"/>
      <c r="E193" s="429"/>
      <c r="F193" s="429"/>
      <c r="I193" s="369"/>
      <c r="J193" s="369"/>
      <c r="K193" s="369"/>
      <c r="L193" s="369"/>
      <c r="M193" s="369"/>
      <c r="N193" s="369"/>
      <c r="O193" s="369"/>
      <c r="P193" s="369"/>
      <c r="Q193" s="369"/>
    </row>
    <row r="194" spans="1:130" x14ac:dyDescent="0.25">
      <c r="A194" s="1675" t="s">
        <v>195</v>
      </c>
      <c r="B194" s="1676"/>
      <c r="C194" s="1677" t="s">
        <v>59</v>
      </c>
      <c r="D194" s="1678"/>
      <c r="E194" s="1679"/>
      <c r="F194" s="1680" t="s">
        <v>28</v>
      </c>
      <c r="G194" s="1681"/>
      <c r="H194" s="1681"/>
      <c r="I194" s="1681"/>
      <c r="J194" s="1681"/>
      <c r="K194" s="1681"/>
      <c r="L194" s="1681"/>
      <c r="M194" s="1681"/>
      <c r="N194" s="1681"/>
      <c r="O194" s="1682"/>
      <c r="P194" s="1675" t="s">
        <v>196</v>
      </c>
      <c r="Q194" s="1676"/>
      <c r="R194" s="1683" t="s">
        <v>197</v>
      </c>
      <c r="S194" s="1676"/>
      <c r="T194" s="1680" t="s">
        <v>198</v>
      </c>
      <c r="U194" s="1681"/>
      <c r="V194" s="1681"/>
      <c r="W194" s="1682"/>
    </row>
    <row r="195" spans="1:130" ht="15.75" customHeight="1" x14ac:dyDescent="0.25">
      <c r="A195" s="1327"/>
      <c r="B195" s="1328"/>
      <c r="C195" s="1334"/>
      <c r="D195" s="1335"/>
      <c r="E195" s="1336"/>
      <c r="F195" s="1350" t="s">
        <v>30</v>
      </c>
      <c r="G195" s="1350"/>
      <c r="H195" s="1350" t="s">
        <v>31</v>
      </c>
      <c r="I195" s="1350"/>
      <c r="J195" s="1350" t="s">
        <v>119</v>
      </c>
      <c r="K195" s="1350"/>
      <c r="L195" s="1350" t="s">
        <v>199</v>
      </c>
      <c r="M195" s="1350"/>
      <c r="N195" s="1350" t="s">
        <v>200</v>
      </c>
      <c r="O195" s="1350"/>
      <c r="P195" s="1329"/>
      <c r="Q195" s="1330"/>
      <c r="R195" s="1341"/>
      <c r="S195" s="1330"/>
      <c r="T195" s="1686" t="s">
        <v>201</v>
      </c>
      <c r="U195" s="1687" t="s">
        <v>202</v>
      </c>
      <c r="V195" s="1686" t="s">
        <v>203</v>
      </c>
      <c r="W195" s="1686" t="s">
        <v>204</v>
      </c>
    </row>
    <row r="196" spans="1:130" s="462" customFormat="1" ht="30.75" customHeight="1" x14ac:dyDescent="0.25">
      <c r="A196" s="1329"/>
      <c r="B196" s="1330"/>
      <c r="C196" s="1036" t="s">
        <v>190</v>
      </c>
      <c r="D196" s="1037" t="s">
        <v>18</v>
      </c>
      <c r="E196" s="1153" t="s">
        <v>19</v>
      </c>
      <c r="F196" s="459" t="s">
        <v>18</v>
      </c>
      <c r="G196" s="460" t="s">
        <v>19</v>
      </c>
      <c r="H196" s="459" t="s">
        <v>18</v>
      </c>
      <c r="I196" s="460" t="s">
        <v>19</v>
      </c>
      <c r="J196" s="459" t="s">
        <v>18</v>
      </c>
      <c r="K196" s="460" t="s">
        <v>19</v>
      </c>
      <c r="L196" s="459" t="s">
        <v>18</v>
      </c>
      <c r="M196" s="460" t="s">
        <v>19</v>
      </c>
      <c r="N196" s="459" t="s">
        <v>18</v>
      </c>
      <c r="O196" s="460" t="s">
        <v>19</v>
      </c>
      <c r="P196" s="459" t="s">
        <v>18</v>
      </c>
      <c r="Q196" s="460" t="s">
        <v>19</v>
      </c>
      <c r="R196" s="1039" t="s">
        <v>18</v>
      </c>
      <c r="S196" s="460" t="s">
        <v>19</v>
      </c>
      <c r="T196" s="1352"/>
      <c r="U196" s="1354"/>
      <c r="V196" s="1352"/>
      <c r="W196" s="135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</row>
    <row r="197" spans="1:130" ht="21.75" customHeight="1" x14ac:dyDescent="0.25">
      <c r="A197" s="1684" t="s">
        <v>205</v>
      </c>
      <c r="B197" s="1685"/>
      <c r="C197" s="463">
        <f>SUM(D197+E197)</f>
        <v>0</v>
      </c>
      <c r="D197" s="464">
        <f>SUM(F197+H197+J197+L197+N197)</f>
        <v>0</v>
      </c>
      <c r="E197" s="1040">
        <f>SUM(G197+I197+K197+M197+O197)</f>
        <v>0</v>
      </c>
      <c r="F197" s="466"/>
      <c r="G197" s="1041"/>
      <c r="H197" s="466"/>
      <c r="I197" s="1041"/>
      <c r="J197" s="466"/>
      <c r="K197" s="1041"/>
      <c r="L197" s="466"/>
      <c r="M197" s="1041"/>
      <c r="N197" s="466"/>
      <c r="O197" s="1041"/>
      <c r="P197" s="466"/>
      <c r="Q197" s="1042"/>
      <c r="R197" s="1041"/>
      <c r="S197" s="1042"/>
      <c r="T197" s="469"/>
      <c r="U197" s="1042"/>
      <c r="V197" s="469"/>
      <c r="W197" s="469"/>
      <c r="X197" s="93"/>
      <c r="CG197" s="10">
        <v>0</v>
      </c>
      <c r="CH197" s="10">
        <v>0</v>
      </c>
      <c r="CI197" s="10">
        <v>0</v>
      </c>
      <c r="CJ197" s="10">
        <v>0</v>
      </c>
      <c r="CK197" s="10">
        <v>0</v>
      </c>
    </row>
    <row r="198" spans="1:130" ht="28.5" customHeight="1" x14ac:dyDescent="0.25">
      <c r="A198" s="429" t="s">
        <v>206</v>
      </c>
      <c r="B198" s="429"/>
      <c r="C198" s="429"/>
    </row>
    <row r="199" spans="1:130" x14ac:dyDescent="0.25">
      <c r="A199" s="1675" t="s">
        <v>195</v>
      </c>
      <c r="B199" s="1676"/>
      <c r="C199" s="1657" t="s">
        <v>32</v>
      </c>
      <c r="D199" s="1659"/>
    </row>
    <row r="200" spans="1:130" ht="23.25" customHeight="1" x14ac:dyDescent="0.25">
      <c r="A200" s="1329"/>
      <c r="B200" s="1330"/>
      <c r="C200" s="459" t="s">
        <v>18</v>
      </c>
      <c r="D200" s="460" t="s">
        <v>19</v>
      </c>
    </row>
    <row r="201" spans="1:130" ht="22.5" customHeight="1" x14ac:dyDescent="0.25">
      <c r="A201" s="1346" t="s">
        <v>207</v>
      </c>
      <c r="B201" s="1347"/>
      <c r="C201" s="470"/>
      <c r="D201" s="471"/>
    </row>
    <row r="202" spans="1:130" ht="24" customHeight="1" x14ac:dyDescent="0.25">
      <c r="A202" s="1348" t="s">
        <v>208</v>
      </c>
      <c r="B202" s="1349"/>
      <c r="C202" s="472"/>
      <c r="D202" s="473"/>
    </row>
    <row r="203" spans="1:130" ht="27.75" customHeight="1" x14ac:dyDescent="0.25">
      <c r="A203" s="1348" t="s">
        <v>209</v>
      </c>
      <c r="B203" s="1349"/>
      <c r="C203" s="472"/>
      <c r="D203" s="473"/>
    </row>
    <row r="204" spans="1:130" ht="27.75" customHeight="1" x14ac:dyDescent="0.25">
      <c r="A204" s="1342" t="s">
        <v>210</v>
      </c>
      <c r="B204" s="1343"/>
      <c r="C204" s="474"/>
      <c r="D204" s="475"/>
    </row>
    <row r="250" spans="1:130" s="476" customFormat="1" hidden="1" x14ac:dyDescent="0.25">
      <c r="A250" s="476">
        <f>SUM(F12:Y14,F20:R38,F43:Q46,F52:I54,F59:O63,C69:C72,C75:E75,C78:E81,F86:I90,F96:Q103,F108:AA137,F139:AA148,F154:AM159,F164:O169,F174:Q176,F183:Q184,F190:S191,F197:W197,C201:D204)</f>
        <v>130</v>
      </c>
      <c r="B250" s="476">
        <f>SUM(DF13:DY13,CG20:CN204)</f>
        <v>0</v>
      </c>
      <c r="BA250" s="477"/>
      <c r="BB250" s="477"/>
      <c r="BC250" s="477"/>
      <c r="BD250" s="477"/>
      <c r="BE250" s="477"/>
      <c r="BF250" s="477"/>
      <c r="BG250" s="477"/>
      <c r="BH250" s="477"/>
      <c r="BI250" s="477"/>
      <c r="BJ250" s="477"/>
      <c r="BK250" s="477"/>
      <c r="BL250" s="477"/>
      <c r="BM250" s="477"/>
      <c r="BN250" s="477"/>
      <c r="BO250" s="477"/>
      <c r="BP250" s="477"/>
      <c r="BQ250" s="477"/>
      <c r="BR250" s="477"/>
      <c r="BS250" s="477"/>
      <c r="BT250" s="477"/>
      <c r="BU250" s="477"/>
      <c r="BV250" s="477"/>
      <c r="BW250" s="477"/>
      <c r="BX250" s="477"/>
      <c r="BY250" s="477"/>
      <c r="BZ250" s="477"/>
      <c r="CA250" s="477"/>
      <c r="CB250" s="477"/>
      <c r="CC250" s="477"/>
      <c r="CD250" s="477"/>
      <c r="CE250" s="477"/>
      <c r="CF250" s="477"/>
      <c r="CG250" s="477"/>
      <c r="CH250" s="477"/>
      <c r="CI250" s="477"/>
      <c r="CJ250" s="477"/>
      <c r="CK250" s="477"/>
      <c r="CL250" s="477"/>
      <c r="CM250" s="477"/>
      <c r="CN250" s="477"/>
      <c r="CO250" s="477"/>
      <c r="CP250" s="477"/>
      <c r="CQ250" s="477"/>
      <c r="CR250" s="477"/>
      <c r="CS250" s="477"/>
      <c r="CT250" s="477"/>
      <c r="CU250" s="477"/>
      <c r="CV250" s="477"/>
      <c r="CW250" s="477"/>
      <c r="CX250" s="477"/>
      <c r="CY250" s="477"/>
      <c r="CZ250" s="477"/>
      <c r="DA250" s="477"/>
      <c r="DB250" s="477"/>
      <c r="DC250" s="477"/>
      <c r="DD250" s="477"/>
      <c r="DE250" s="477"/>
      <c r="DF250" s="477"/>
      <c r="DG250" s="477"/>
      <c r="DH250" s="477"/>
      <c r="DI250" s="477"/>
      <c r="DJ250" s="477"/>
      <c r="DK250" s="477"/>
      <c r="DL250" s="477"/>
      <c r="DM250" s="477"/>
      <c r="DN250" s="477"/>
      <c r="DO250" s="477"/>
      <c r="DP250" s="477"/>
      <c r="DQ250" s="477"/>
      <c r="DR250" s="477"/>
      <c r="DS250" s="477"/>
      <c r="DT250" s="477"/>
      <c r="DU250" s="477"/>
      <c r="DV250" s="477"/>
      <c r="DW250" s="477"/>
      <c r="DX250" s="477"/>
      <c r="DY250" s="477"/>
      <c r="DZ250" s="477"/>
    </row>
  </sheetData>
  <mergeCells count="224">
    <mergeCell ref="T194:W194"/>
    <mergeCell ref="F195:G195"/>
    <mergeCell ref="H195:I195"/>
    <mergeCell ref="J195:K195"/>
    <mergeCell ref="L195:M195"/>
    <mergeCell ref="N195:O195"/>
    <mergeCell ref="T195:T196"/>
    <mergeCell ref="U195:U196"/>
    <mergeCell ref="V195:V196"/>
    <mergeCell ref="W195:W196"/>
    <mergeCell ref="A190:A191"/>
    <mergeCell ref="A192:B192"/>
    <mergeCell ref="A194:B196"/>
    <mergeCell ref="C194:E195"/>
    <mergeCell ref="F194:O194"/>
    <mergeCell ref="P194:Q195"/>
    <mergeCell ref="R194:S195"/>
    <mergeCell ref="A204:B204"/>
    <mergeCell ref="A197:B197"/>
    <mergeCell ref="A199:B200"/>
    <mergeCell ref="C199:D199"/>
    <mergeCell ref="A201:B201"/>
    <mergeCell ref="A202:B202"/>
    <mergeCell ref="A203:B203"/>
    <mergeCell ref="A183:B183"/>
    <mergeCell ref="A184:B184"/>
    <mergeCell ref="A185:B185"/>
    <mergeCell ref="A187:B189"/>
    <mergeCell ref="C187:E188"/>
    <mergeCell ref="F187:S187"/>
    <mergeCell ref="F188:G188"/>
    <mergeCell ref="H188:I188"/>
    <mergeCell ref="J188:K188"/>
    <mergeCell ref="L188:M188"/>
    <mergeCell ref="N188:O188"/>
    <mergeCell ref="P188:Q188"/>
    <mergeCell ref="R188:S188"/>
    <mergeCell ref="A180:B182"/>
    <mergeCell ref="C180:E181"/>
    <mergeCell ref="F180:Q180"/>
    <mergeCell ref="F181:G181"/>
    <mergeCell ref="H181:I181"/>
    <mergeCell ref="J181:K181"/>
    <mergeCell ref="L181:M181"/>
    <mergeCell ref="N181:O181"/>
    <mergeCell ref="P181:Q181"/>
    <mergeCell ref="N172:O172"/>
    <mergeCell ref="P172:Q172"/>
    <mergeCell ref="A174:B174"/>
    <mergeCell ref="A175:B175"/>
    <mergeCell ref="A176:B176"/>
    <mergeCell ref="A177:B177"/>
    <mergeCell ref="A164:A166"/>
    <mergeCell ref="A167:A169"/>
    <mergeCell ref="A170:O170"/>
    <mergeCell ref="A171:B173"/>
    <mergeCell ref="C171:E172"/>
    <mergeCell ref="F171:Q171"/>
    <mergeCell ref="F172:G172"/>
    <mergeCell ref="H172:I172"/>
    <mergeCell ref="J172:K172"/>
    <mergeCell ref="L172:M172"/>
    <mergeCell ref="A154:A156"/>
    <mergeCell ref="R152:S152"/>
    <mergeCell ref="T152:U152"/>
    <mergeCell ref="V152:W152"/>
    <mergeCell ref="X152:Y152"/>
    <mergeCell ref="Z152:AA152"/>
    <mergeCell ref="AB152:AC152"/>
    <mergeCell ref="A157:A159"/>
    <mergeCell ref="A161:A163"/>
    <mergeCell ref="B161:B163"/>
    <mergeCell ref="C161:E162"/>
    <mergeCell ref="F161:O161"/>
    <mergeCell ref="F162:G162"/>
    <mergeCell ref="H162:I162"/>
    <mergeCell ref="J162:K162"/>
    <mergeCell ref="L162:M162"/>
    <mergeCell ref="N162:O162"/>
    <mergeCell ref="A149:B149"/>
    <mergeCell ref="A151:B153"/>
    <mergeCell ref="C151:E152"/>
    <mergeCell ref="F151:AM151"/>
    <mergeCell ref="F152:G152"/>
    <mergeCell ref="H152:I152"/>
    <mergeCell ref="J152:K152"/>
    <mergeCell ref="L152:M152"/>
    <mergeCell ref="N152:O152"/>
    <mergeCell ref="P152:Q152"/>
    <mergeCell ref="AD152:AE152"/>
    <mergeCell ref="AF152:AG152"/>
    <mergeCell ref="AH152:AI152"/>
    <mergeCell ref="AJ152:AK152"/>
    <mergeCell ref="AL152:AM152"/>
    <mergeCell ref="A123:A127"/>
    <mergeCell ref="A128:A132"/>
    <mergeCell ref="A133:A137"/>
    <mergeCell ref="A138:B138"/>
    <mergeCell ref="A139:A143"/>
    <mergeCell ref="A144:A148"/>
    <mergeCell ref="V106:W106"/>
    <mergeCell ref="X106:Y106"/>
    <mergeCell ref="Z106:AA106"/>
    <mergeCell ref="A108:A112"/>
    <mergeCell ref="A113:A117"/>
    <mergeCell ref="A118:A122"/>
    <mergeCell ref="C105:E106"/>
    <mergeCell ref="F105:AA105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A98:B98"/>
    <mergeCell ref="A99:B99"/>
    <mergeCell ref="A100:B100"/>
    <mergeCell ref="A101:A103"/>
    <mergeCell ref="A105:A107"/>
    <mergeCell ref="B105:B107"/>
    <mergeCell ref="J94:K94"/>
    <mergeCell ref="L94:M94"/>
    <mergeCell ref="N94:O94"/>
    <mergeCell ref="P94:Q94"/>
    <mergeCell ref="A96:B96"/>
    <mergeCell ref="A97:B97"/>
    <mergeCell ref="A88:B88"/>
    <mergeCell ref="A89:B89"/>
    <mergeCell ref="A90:B90"/>
    <mergeCell ref="A91:P91"/>
    <mergeCell ref="A92:Q92"/>
    <mergeCell ref="A93:B95"/>
    <mergeCell ref="C93:E94"/>
    <mergeCell ref="F93:Q93"/>
    <mergeCell ref="F94:G94"/>
    <mergeCell ref="H94:I94"/>
    <mergeCell ref="C83:E83"/>
    <mergeCell ref="F83:G83"/>
    <mergeCell ref="H83:I83"/>
    <mergeCell ref="A85:B85"/>
    <mergeCell ref="A86:B86"/>
    <mergeCell ref="A87:B87"/>
    <mergeCell ref="A74:B74"/>
    <mergeCell ref="A75:B75"/>
    <mergeCell ref="A77:B77"/>
    <mergeCell ref="A78:A79"/>
    <mergeCell ref="A80:A81"/>
    <mergeCell ref="A83:B84"/>
    <mergeCell ref="C66:C67"/>
    <mergeCell ref="A68:B68"/>
    <mergeCell ref="A69:B69"/>
    <mergeCell ref="A70:B70"/>
    <mergeCell ref="A71:B71"/>
    <mergeCell ref="A72:B72"/>
    <mergeCell ref="A59:B59"/>
    <mergeCell ref="A60:B60"/>
    <mergeCell ref="A61:B61"/>
    <mergeCell ref="A62:B62"/>
    <mergeCell ref="A63:B63"/>
    <mergeCell ref="A66:B67"/>
    <mergeCell ref="A54:B54"/>
    <mergeCell ref="A56:B58"/>
    <mergeCell ref="C56:E57"/>
    <mergeCell ref="F56:O56"/>
    <mergeCell ref="F57:G57"/>
    <mergeCell ref="H57:I57"/>
    <mergeCell ref="J57:K57"/>
    <mergeCell ref="L57:M57"/>
    <mergeCell ref="N57:O57"/>
    <mergeCell ref="F48:I48"/>
    <mergeCell ref="F49:G49"/>
    <mergeCell ref="H49:I49"/>
    <mergeCell ref="A51:B51"/>
    <mergeCell ref="A52:B52"/>
    <mergeCell ref="A53:B53"/>
    <mergeCell ref="A43:B43"/>
    <mergeCell ref="A44:B44"/>
    <mergeCell ref="A45:B45"/>
    <mergeCell ref="A46:B46"/>
    <mergeCell ref="A48:B50"/>
    <mergeCell ref="C48:E49"/>
    <mergeCell ref="A40:B42"/>
    <mergeCell ref="C40:E41"/>
    <mergeCell ref="F40:Q40"/>
    <mergeCell ref="F41:G41"/>
    <mergeCell ref="H41:I41"/>
    <mergeCell ref="J41:K41"/>
    <mergeCell ref="L41:M41"/>
    <mergeCell ref="N41:O41"/>
    <mergeCell ref="P41:Q41"/>
    <mergeCell ref="A20:B20"/>
    <mergeCell ref="A21:A24"/>
    <mergeCell ref="A25:A33"/>
    <mergeCell ref="A34:A35"/>
    <mergeCell ref="A36:A38"/>
    <mergeCell ref="A17:A19"/>
    <mergeCell ref="B17:B19"/>
    <mergeCell ref="C17:E18"/>
    <mergeCell ref="F17:Q17"/>
    <mergeCell ref="R17:R19"/>
    <mergeCell ref="F18:G18"/>
    <mergeCell ref="H18:I18"/>
    <mergeCell ref="J18:K18"/>
    <mergeCell ref="L18:M18"/>
    <mergeCell ref="N18:O18"/>
    <mergeCell ref="R10:S10"/>
    <mergeCell ref="T10:U10"/>
    <mergeCell ref="V10:W10"/>
    <mergeCell ref="P18:Q18"/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</mergeCells>
  <dataValidations count="1">
    <dataValidation type="whole" operator="greaterThanOrEqual" allowBlank="1" showInputMessage="1" showErrorMessage="1" error="Valor no Permitido" sqref="F12:Y14 F20:R38 F43:Q46 F52:I54 F59:O63 C69:C72 C75:E75 C78:E81 F86:I90 F96:Q103 F108:AA137 F139:AA148 F154:AM159 F164:O169 F174:Q176 F183:Q184 F190:S191 F197:W197 C201:D204" xr:uid="{31A97154-CF18-446B-AB72-26D6D75C612A}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90C06-9191-4D8B-B34F-5542B153B87B}">
  <dimension ref="A1:DZ250"/>
  <sheetViews>
    <sheetView tabSelected="1" workbookViewId="0">
      <selection activeCell="A6" sqref="A6:Y6"/>
    </sheetView>
  </sheetViews>
  <sheetFormatPr baseColWidth="10" defaultColWidth="11.42578125" defaultRowHeight="15" x14ac:dyDescent="0.25"/>
  <cols>
    <col min="1" max="1" width="33.28515625" style="12" customWidth="1"/>
    <col min="2" max="2" width="30.7109375" style="12" customWidth="1"/>
    <col min="3" max="3" width="18.85546875" style="12" customWidth="1"/>
    <col min="4" max="4" width="17.28515625" style="12" customWidth="1"/>
    <col min="5" max="5" width="18.42578125" style="12" customWidth="1"/>
    <col min="6" max="6" width="16.140625" style="12" customWidth="1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/>
    <col min="76" max="78" width="16" style="9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6384" width="11.42578125" style="12"/>
  </cols>
  <sheetData>
    <row r="1" spans="1:130" s="2" customFormat="1" ht="16.149999999999999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149999999999999" customHeight="1" x14ac:dyDescent="0.15">
      <c r="A2" s="1" t="str">
        <f>CONCATENATE("COMUNA: ",[13]NOMBRE!B2," - ","( ",[13]NOMBRE!C2,[13]NOMBRE!D2,[13]NOMBRE!E2,[13]NOMBRE!F2,[13]NOMBRE!G2,"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149999999999999" customHeight="1" x14ac:dyDescent="0.1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149999999999999" customHeight="1" x14ac:dyDescent="0.15">
      <c r="A4" s="1" t="str">
        <f>CONCATENATE("MES: ",[13]NOMBRE!B6," - ","( ",[13]NOMBRE!C6,[13]NOMBRE!D6," )")</f>
        <v>MES: DICIEMBRE - ( 12 )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149999999999999" customHeight="1" x14ac:dyDescent="0.15">
      <c r="A5" s="1" t="str">
        <f>CONCATENATE("AÑO: ",[13]NOMBRE!B7)</f>
        <v>AÑO: 2019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1186" t="s">
        <v>1</v>
      </c>
      <c r="B6" s="1186"/>
      <c r="C6" s="1186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  <c r="T6" s="1186"/>
      <c r="U6" s="1186"/>
      <c r="V6" s="1186"/>
      <c r="W6" s="1186"/>
      <c r="X6" s="1186"/>
      <c r="Y6" s="1187"/>
      <c r="Z6" s="7"/>
      <c r="AA6" s="7"/>
    </row>
    <row r="7" spans="1:130" ht="31.1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17"/>
      <c r="S7" s="17"/>
      <c r="T7" s="17"/>
      <c r="U7" s="17"/>
      <c r="V7" s="17"/>
      <c r="W7" s="17"/>
      <c r="X7" s="17"/>
      <c r="Y7" s="1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15" customHeight="1" x14ac:dyDescent="0.25">
      <c r="A8" s="18" t="s">
        <v>3</v>
      </c>
      <c r="B8" s="19"/>
      <c r="C8" s="19"/>
      <c r="D8" s="19"/>
      <c r="E8" s="19"/>
      <c r="F8" s="20"/>
      <c r="G8" s="21"/>
      <c r="H8" s="22"/>
      <c r="I8" s="23"/>
      <c r="J8" s="21"/>
      <c r="K8" s="743"/>
      <c r="L8" s="21"/>
      <c r="M8" s="22"/>
      <c r="N8" s="23"/>
      <c r="O8" s="23"/>
      <c r="P8" s="25"/>
      <c r="Q8" s="21"/>
      <c r="R8" s="22"/>
      <c r="S8" s="22"/>
      <c r="T8" s="22"/>
      <c r="U8" s="22"/>
      <c r="V8" s="22"/>
      <c r="W8" s="22"/>
      <c r="X8" s="22"/>
      <c r="Y8" s="23"/>
      <c r="Z8" s="26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149999999999999" customHeight="1" x14ac:dyDescent="0.25">
      <c r="A9" s="1183" t="s">
        <v>4</v>
      </c>
      <c r="B9" s="1183"/>
      <c r="C9" s="1644" t="s">
        <v>5</v>
      </c>
      <c r="D9" s="1646"/>
      <c r="E9" s="1645"/>
      <c r="F9" s="1621" t="s">
        <v>6</v>
      </c>
      <c r="G9" s="1641"/>
      <c r="H9" s="1641"/>
      <c r="I9" s="1641"/>
      <c r="J9" s="1641"/>
      <c r="K9" s="1641"/>
      <c r="L9" s="1641"/>
      <c r="M9" s="1641"/>
      <c r="N9" s="1641"/>
      <c r="O9" s="1641"/>
      <c r="P9" s="1641"/>
      <c r="Q9" s="1641"/>
      <c r="R9" s="1641"/>
      <c r="S9" s="1641"/>
      <c r="T9" s="1641"/>
      <c r="U9" s="1641"/>
      <c r="V9" s="1641"/>
      <c r="W9" s="1641"/>
      <c r="X9" s="1641"/>
      <c r="Y9" s="1622"/>
      <c r="Z9" s="945"/>
      <c r="AA9" s="991"/>
    </row>
    <row r="10" spans="1:130" ht="16.149999999999999" customHeight="1" x14ac:dyDescent="0.25">
      <c r="A10" s="1183"/>
      <c r="B10" s="1183"/>
      <c r="C10" s="1190"/>
      <c r="D10" s="1191"/>
      <c r="E10" s="1185"/>
      <c r="F10" s="1621" t="s">
        <v>7</v>
      </c>
      <c r="G10" s="1622"/>
      <c r="H10" s="1621" t="s">
        <v>8</v>
      </c>
      <c r="I10" s="1622"/>
      <c r="J10" s="1621" t="s">
        <v>9</v>
      </c>
      <c r="K10" s="1622"/>
      <c r="L10" s="1621" t="s">
        <v>10</v>
      </c>
      <c r="M10" s="1622"/>
      <c r="N10" s="1621" t="s">
        <v>11</v>
      </c>
      <c r="O10" s="1622"/>
      <c r="P10" s="1621" t="s">
        <v>12</v>
      </c>
      <c r="Q10" s="1622"/>
      <c r="R10" s="1621" t="s">
        <v>13</v>
      </c>
      <c r="S10" s="1622"/>
      <c r="T10" s="1621" t="s">
        <v>14</v>
      </c>
      <c r="U10" s="1622"/>
      <c r="V10" s="1621" t="s">
        <v>15</v>
      </c>
      <c r="W10" s="1622"/>
      <c r="X10" s="1621" t="s">
        <v>16</v>
      </c>
      <c r="Y10" s="1622"/>
      <c r="Z10" s="29"/>
      <c r="AA10" s="7"/>
    </row>
    <row r="11" spans="1:130" ht="16.149999999999999" customHeight="1" x14ac:dyDescent="0.25">
      <c r="A11" s="1183"/>
      <c r="B11" s="1183"/>
      <c r="C11" s="30" t="s">
        <v>17</v>
      </c>
      <c r="D11" s="1171" t="s">
        <v>18</v>
      </c>
      <c r="E11" s="1173" t="s">
        <v>19</v>
      </c>
      <c r="F11" s="33" t="s">
        <v>18</v>
      </c>
      <c r="G11" s="1155" t="s">
        <v>19</v>
      </c>
      <c r="H11" s="33" t="s">
        <v>18</v>
      </c>
      <c r="I11" s="1155" t="s">
        <v>19</v>
      </c>
      <c r="J11" s="33" t="s">
        <v>18</v>
      </c>
      <c r="K11" s="1155" t="s">
        <v>19</v>
      </c>
      <c r="L11" s="1070" t="s">
        <v>18</v>
      </c>
      <c r="M11" s="1155" t="s">
        <v>19</v>
      </c>
      <c r="N11" s="33" t="s">
        <v>18</v>
      </c>
      <c r="O11" s="1155" t="s">
        <v>19</v>
      </c>
      <c r="P11" s="33" t="s">
        <v>18</v>
      </c>
      <c r="Q11" s="1155" t="s">
        <v>19</v>
      </c>
      <c r="R11" s="33" t="s">
        <v>18</v>
      </c>
      <c r="S11" s="1155" t="s">
        <v>19</v>
      </c>
      <c r="T11" s="33" t="s">
        <v>18</v>
      </c>
      <c r="U11" s="1155" t="s">
        <v>19</v>
      </c>
      <c r="V11" s="33" t="s">
        <v>18</v>
      </c>
      <c r="W11" s="1155" t="s">
        <v>19</v>
      </c>
      <c r="X11" s="33" t="s">
        <v>18</v>
      </c>
      <c r="Y11" s="1155" t="s">
        <v>19</v>
      </c>
      <c r="Z11" s="950"/>
      <c r="AA11" s="990"/>
    </row>
    <row r="12" spans="1:130" ht="16.149999999999999" customHeight="1" x14ac:dyDescent="0.25">
      <c r="A12" s="1183" t="s">
        <v>20</v>
      </c>
      <c r="B12" s="1183"/>
      <c r="C12" s="38">
        <f>SUM(D12+E12)</f>
        <v>0</v>
      </c>
      <c r="D12" s="952">
        <f>SUM(F12+H12+J12+L12+N12+P12+R12+T12+V12+X12)</f>
        <v>0</v>
      </c>
      <c r="E12" s="953">
        <f t="shared" ref="D12:E14" si="0">SUM(G12+I12+K12+M12+O12+Q12+S12+U12+W12+Y12)</f>
        <v>0</v>
      </c>
      <c r="F12" s="41"/>
      <c r="G12" s="42"/>
      <c r="H12" s="41"/>
      <c r="I12" s="42"/>
      <c r="J12" s="41"/>
      <c r="K12" s="42"/>
      <c r="L12" s="41"/>
      <c r="M12" s="42"/>
      <c r="N12" s="954"/>
      <c r="O12" s="42"/>
      <c r="P12" s="41"/>
      <c r="Q12" s="42"/>
      <c r="R12" s="41"/>
      <c r="S12" s="42"/>
      <c r="T12" s="41"/>
      <c r="U12" s="42"/>
      <c r="V12" s="41"/>
      <c r="W12" s="42"/>
      <c r="X12" s="41"/>
      <c r="Y12" s="42"/>
      <c r="Z12" s="44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130" ht="16.149999999999999" customHeight="1" x14ac:dyDescent="0.25">
      <c r="A13" s="1645" t="s">
        <v>21</v>
      </c>
      <c r="B13" s="46" t="s">
        <v>22</v>
      </c>
      <c r="C13" s="47">
        <f>SUM(D13+E13)</f>
        <v>0</v>
      </c>
      <c r="D13" s="48">
        <f t="shared" si="0"/>
        <v>0</v>
      </c>
      <c r="E13" s="49">
        <f t="shared" si="0"/>
        <v>0</v>
      </c>
      <c r="F13" s="50"/>
      <c r="G13" s="51"/>
      <c r="H13" s="50"/>
      <c r="I13" s="51"/>
      <c r="J13" s="50"/>
      <c r="K13" s="51"/>
      <c r="L13" s="50"/>
      <c r="M13" s="51"/>
      <c r="N13" s="52"/>
      <c r="O13" s="51"/>
      <c r="P13" s="50"/>
      <c r="Q13" s="51"/>
      <c r="R13" s="50"/>
      <c r="S13" s="51"/>
      <c r="T13" s="50"/>
      <c r="U13" s="51"/>
      <c r="V13" s="50"/>
      <c r="W13" s="51"/>
      <c r="X13" s="50"/>
      <c r="Y13" s="51"/>
      <c r="Z13" s="44"/>
      <c r="AA13" s="991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149999999999999" customHeight="1" x14ac:dyDescent="0.25">
      <c r="A14" s="1185"/>
      <c r="B14" s="1161" t="s">
        <v>23</v>
      </c>
      <c r="C14" s="54">
        <f>SUM(D14+E14)</f>
        <v>0</v>
      </c>
      <c r="D14" s="55">
        <f t="shared" si="0"/>
        <v>0</v>
      </c>
      <c r="E14" s="56">
        <f t="shared" si="0"/>
        <v>0</v>
      </c>
      <c r="F14" s="57"/>
      <c r="G14" s="57"/>
      <c r="H14" s="58"/>
      <c r="I14" s="59"/>
      <c r="J14" s="58"/>
      <c r="K14" s="59"/>
      <c r="L14" s="955"/>
      <c r="M14" s="956"/>
      <c r="N14" s="957"/>
      <c r="O14" s="956"/>
      <c r="P14" s="957"/>
      <c r="Q14" s="956"/>
      <c r="R14" s="955"/>
      <c r="S14" s="956"/>
      <c r="T14" s="958"/>
      <c r="U14" s="959"/>
      <c r="V14" s="955"/>
      <c r="W14" s="959"/>
      <c r="X14" s="955"/>
      <c r="Y14" s="57"/>
      <c r="Z14" s="44"/>
      <c r="AA14" s="65"/>
    </row>
    <row r="15" spans="1:130" ht="15" customHeight="1" x14ac:dyDescent="0.25">
      <c r="A15" s="960"/>
      <c r="B15" s="961"/>
      <c r="C15" s="68"/>
      <c r="D15" s="962"/>
      <c r="E15" s="70"/>
      <c r="F15" s="963"/>
      <c r="G15" s="964"/>
      <c r="H15" s="964"/>
      <c r="I15" s="962"/>
      <c r="J15" s="964"/>
      <c r="K15" s="963"/>
      <c r="L15" s="70"/>
      <c r="M15" s="73"/>
      <c r="N15" s="965"/>
      <c r="O15" s="966"/>
      <c r="P15" s="966"/>
      <c r="Q15" s="963"/>
      <c r="R15" s="70"/>
      <c r="S15" s="963"/>
      <c r="T15" s="963"/>
      <c r="U15" s="963"/>
      <c r="V15" s="963"/>
      <c r="W15" s="967"/>
      <c r="X15" s="963"/>
      <c r="Y15" s="963"/>
      <c r="Z15" s="1071"/>
      <c r="AA15" s="78"/>
    </row>
    <row r="16" spans="1:130" ht="31.15" customHeight="1" x14ac:dyDescent="0.25">
      <c r="A16" s="79" t="s">
        <v>24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1162"/>
      <c r="R16" s="81"/>
      <c r="S16" s="81"/>
      <c r="T16" s="81"/>
      <c r="U16" s="81"/>
      <c r="V16" s="81"/>
      <c r="W16" s="7"/>
      <c r="X16" s="7"/>
      <c r="Y16" s="7"/>
      <c r="Z16" s="7"/>
      <c r="AA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92" ht="16.149999999999999" customHeight="1" x14ac:dyDescent="0.25">
      <c r="A17" s="1640" t="s">
        <v>25</v>
      </c>
      <c r="B17" s="1640" t="s">
        <v>26</v>
      </c>
      <c r="C17" s="1644" t="s">
        <v>27</v>
      </c>
      <c r="D17" s="1646"/>
      <c r="E17" s="1645"/>
      <c r="F17" s="1629" t="s">
        <v>28</v>
      </c>
      <c r="G17" s="1649"/>
      <c r="H17" s="1649"/>
      <c r="I17" s="1649"/>
      <c r="J17" s="1649"/>
      <c r="K17" s="1649"/>
      <c r="L17" s="1649"/>
      <c r="M17" s="1649"/>
      <c r="N17" s="1649"/>
      <c r="O17" s="1649"/>
      <c r="P17" s="1649"/>
      <c r="Q17" s="1631"/>
      <c r="R17" s="1655" t="s">
        <v>29</v>
      </c>
      <c r="S17" s="7"/>
      <c r="T17" s="7"/>
      <c r="U17" s="7"/>
      <c r="V17" s="7"/>
      <c r="W17" s="7"/>
      <c r="X17" s="7"/>
      <c r="Y17" s="7"/>
      <c r="Z17" s="7"/>
      <c r="AA17" s="7"/>
    </row>
    <row r="18" spans="1:92" ht="16.149999999999999" customHeight="1" x14ac:dyDescent="0.25">
      <c r="A18" s="1198"/>
      <c r="B18" s="1198"/>
      <c r="C18" s="1190"/>
      <c r="D18" s="1191"/>
      <c r="E18" s="1185"/>
      <c r="F18" s="1621" t="s">
        <v>30</v>
      </c>
      <c r="G18" s="1622"/>
      <c r="H18" s="1621" t="s">
        <v>31</v>
      </c>
      <c r="I18" s="1622"/>
      <c r="J18" s="1621" t="s">
        <v>15</v>
      </c>
      <c r="K18" s="1622"/>
      <c r="L18" s="1621" t="s">
        <v>32</v>
      </c>
      <c r="M18" s="1622"/>
      <c r="N18" s="1621" t="s">
        <v>33</v>
      </c>
      <c r="O18" s="1622"/>
      <c r="P18" s="1621" t="s">
        <v>34</v>
      </c>
      <c r="Q18" s="1625"/>
      <c r="R18" s="1194"/>
      <c r="S18" s="7"/>
      <c r="T18" s="7"/>
      <c r="U18" s="7"/>
      <c r="V18" s="7"/>
      <c r="W18" s="7"/>
      <c r="X18" s="7"/>
      <c r="Y18" s="7"/>
      <c r="Z18" s="7"/>
      <c r="AA18" s="7"/>
    </row>
    <row r="19" spans="1:92" ht="16.149999999999999" customHeight="1" x14ac:dyDescent="0.25">
      <c r="A19" s="1199"/>
      <c r="B19" s="1199"/>
      <c r="C19" s="1001" t="s">
        <v>17</v>
      </c>
      <c r="D19" s="83" t="s">
        <v>18</v>
      </c>
      <c r="E19" s="1173" t="s">
        <v>19</v>
      </c>
      <c r="F19" s="1172" t="s">
        <v>18</v>
      </c>
      <c r="G19" s="1173" t="s">
        <v>19</v>
      </c>
      <c r="H19" s="1172" t="s">
        <v>18</v>
      </c>
      <c r="I19" s="1173" t="s">
        <v>19</v>
      </c>
      <c r="J19" s="1172" t="s">
        <v>18</v>
      </c>
      <c r="K19" s="1173" t="s">
        <v>19</v>
      </c>
      <c r="L19" s="1172" t="s">
        <v>18</v>
      </c>
      <c r="M19" s="1173" t="s">
        <v>19</v>
      </c>
      <c r="N19" s="1172" t="s">
        <v>18</v>
      </c>
      <c r="O19" s="1173" t="s">
        <v>19</v>
      </c>
      <c r="P19" s="1172" t="s">
        <v>18</v>
      </c>
      <c r="Q19" s="1180" t="s">
        <v>19</v>
      </c>
      <c r="R19" s="1195"/>
      <c r="S19" s="7"/>
      <c r="T19" s="7"/>
      <c r="U19" s="7"/>
      <c r="V19" s="86"/>
      <c r="W19" s="86"/>
      <c r="X19" s="86"/>
      <c r="Y19" s="86"/>
      <c r="Z19" s="86"/>
      <c r="AA19" s="7"/>
    </row>
    <row r="20" spans="1:92" ht="16.149999999999999" customHeight="1" x14ac:dyDescent="0.25">
      <c r="A20" s="1621" t="s">
        <v>35</v>
      </c>
      <c r="B20" s="1622"/>
      <c r="C20" s="1008">
        <f t="shared" ref="C20:C38" si="1">SUM(D20+E20)</f>
        <v>0</v>
      </c>
      <c r="D20" s="1009">
        <f t="shared" ref="D20:E38" si="2">SUM(F20+H20+J20+L20+N20+P20)</f>
        <v>0</v>
      </c>
      <c r="E20" s="974">
        <f t="shared" si="2"/>
        <v>0</v>
      </c>
      <c r="F20" s="41"/>
      <c r="G20" s="42"/>
      <c r="H20" s="41"/>
      <c r="I20" s="42"/>
      <c r="J20" s="41"/>
      <c r="K20" s="42"/>
      <c r="L20" s="41"/>
      <c r="M20" s="42"/>
      <c r="N20" s="975"/>
      <c r="O20" s="42"/>
      <c r="P20" s="975"/>
      <c r="Q20" s="91"/>
      <c r="R20" s="976"/>
      <c r="S20" s="93"/>
      <c r="T20" s="45"/>
      <c r="U20" s="45"/>
      <c r="V20" s="45"/>
      <c r="W20" s="45"/>
      <c r="X20" s="45"/>
      <c r="Y20" s="45"/>
      <c r="Z20" s="45"/>
      <c r="AA20" s="45"/>
      <c r="AB20" s="45"/>
      <c r="AC20" s="45"/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</row>
    <row r="21" spans="1:92" ht="16.149999999999999" customHeight="1" x14ac:dyDescent="0.25">
      <c r="A21" s="1640" t="s">
        <v>36</v>
      </c>
      <c r="B21" s="94" t="s">
        <v>22</v>
      </c>
      <c r="C21" s="95">
        <f t="shared" si="1"/>
        <v>0</v>
      </c>
      <c r="D21" s="96">
        <f t="shared" si="2"/>
        <v>0</v>
      </c>
      <c r="E21" s="97">
        <f t="shared" si="2"/>
        <v>0</v>
      </c>
      <c r="F21" s="50"/>
      <c r="G21" s="51"/>
      <c r="H21" s="50"/>
      <c r="I21" s="51"/>
      <c r="J21" s="50"/>
      <c r="K21" s="51"/>
      <c r="L21" s="50"/>
      <c r="M21" s="51"/>
      <c r="N21" s="98"/>
      <c r="O21" s="51"/>
      <c r="P21" s="98"/>
      <c r="Q21" s="99"/>
      <c r="R21" s="100"/>
      <c r="S21" s="101"/>
      <c r="T21" s="7"/>
      <c r="U21" s="7"/>
      <c r="V21" s="86"/>
      <c r="W21" s="86"/>
      <c r="X21" s="86"/>
      <c r="Y21" s="86"/>
      <c r="Z21" s="86"/>
      <c r="AA21" s="7"/>
    </row>
    <row r="22" spans="1:92" ht="16.149999999999999" customHeight="1" x14ac:dyDescent="0.25">
      <c r="A22" s="1198"/>
      <c r="B22" s="1164" t="s">
        <v>37</v>
      </c>
      <c r="C22" s="47">
        <f t="shared" si="1"/>
        <v>0</v>
      </c>
      <c r="D22" s="103">
        <f t="shared" si="2"/>
        <v>0</v>
      </c>
      <c r="E22" s="49">
        <f t="shared" si="2"/>
        <v>0</v>
      </c>
      <c r="F22" s="104"/>
      <c r="G22" s="105"/>
      <c r="H22" s="104"/>
      <c r="I22" s="105"/>
      <c r="J22" s="104"/>
      <c r="K22" s="105"/>
      <c r="L22" s="104"/>
      <c r="M22" s="105"/>
      <c r="N22" s="106"/>
      <c r="O22" s="105"/>
      <c r="P22" s="106"/>
      <c r="Q22" s="107"/>
      <c r="R22" s="108"/>
      <c r="S22" s="101"/>
      <c r="T22" s="7"/>
      <c r="U22" s="7"/>
      <c r="V22" s="86"/>
      <c r="W22" s="86"/>
      <c r="X22" s="86"/>
      <c r="Y22" s="86"/>
      <c r="Z22" s="86"/>
      <c r="AA22" s="7"/>
    </row>
    <row r="23" spans="1:92" ht="16.149999999999999" customHeight="1" x14ac:dyDescent="0.25">
      <c r="A23" s="1198"/>
      <c r="B23" s="1165" t="s">
        <v>38</v>
      </c>
      <c r="C23" s="110">
        <f t="shared" si="1"/>
        <v>0</v>
      </c>
      <c r="D23" s="111">
        <f t="shared" si="2"/>
        <v>0</v>
      </c>
      <c r="E23" s="112">
        <f t="shared" si="2"/>
        <v>0</v>
      </c>
      <c r="F23" s="104"/>
      <c r="G23" s="105"/>
      <c r="H23" s="104"/>
      <c r="I23" s="105"/>
      <c r="J23" s="104"/>
      <c r="K23" s="105"/>
      <c r="L23" s="104"/>
      <c r="M23" s="105"/>
      <c r="N23" s="106"/>
      <c r="O23" s="105"/>
      <c r="P23" s="106"/>
      <c r="Q23" s="107"/>
      <c r="R23" s="108"/>
      <c r="S23" s="101"/>
      <c r="T23" s="7"/>
      <c r="U23" s="7"/>
      <c r="V23" s="86"/>
      <c r="W23" s="86"/>
      <c r="X23" s="86"/>
      <c r="Y23" s="86"/>
      <c r="Z23" s="86"/>
      <c r="AA23" s="7"/>
    </row>
    <row r="24" spans="1:92" ht="16.149999999999999" customHeight="1" x14ac:dyDescent="0.25">
      <c r="A24" s="1199"/>
      <c r="B24" s="113" t="s">
        <v>39</v>
      </c>
      <c r="C24" s="54">
        <f t="shared" si="1"/>
        <v>0</v>
      </c>
      <c r="D24" s="114">
        <f t="shared" si="2"/>
        <v>0</v>
      </c>
      <c r="E24" s="56">
        <f t="shared" si="2"/>
        <v>0</v>
      </c>
      <c r="F24" s="58"/>
      <c r="G24" s="59"/>
      <c r="H24" s="58"/>
      <c r="I24" s="59"/>
      <c r="J24" s="58"/>
      <c r="K24" s="59"/>
      <c r="L24" s="58"/>
      <c r="M24" s="59"/>
      <c r="N24" s="115"/>
      <c r="O24" s="59"/>
      <c r="P24" s="115"/>
      <c r="Q24" s="116"/>
      <c r="R24" s="117"/>
      <c r="S24" s="101"/>
      <c r="T24" s="7"/>
      <c r="U24" s="7"/>
      <c r="V24" s="7"/>
      <c r="W24" s="7"/>
      <c r="X24" s="86"/>
      <c r="Y24" s="86"/>
      <c r="Z24" s="86"/>
      <c r="AA24" s="86"/>
    </row>
    <row r="25" spans="1:92" ht="16.149999999999999" customHeight="1" x14ac:dyDescent="0.25">
      <c r="A25" s="1640" t="s">
        <v>40</v>
      </c>
      <c r="B25" s="118" t="s">
        <v>41</v>
      </c>
      <c r="C25" s="95">
        <f t="shared" si="1"/>
        <v>0</v>
      </c>
      <c r="D25" s="96">
        <f t="shared" si="2"/>
        <v>0</v>
      </c>
      <c r="E25" s="97">
        <f t="shared" si="2"/>
        <v>0</v>
      </c>
      <c r="F25" s="119"/>
      <c r="G25" s="120"/>
      <c r="H25" s="119"/>
      <c r="I25" s="120"/>
      <c r="J25" s="119"/>
      <c r="K25" s="120"/>
      <c r="L25" s="119"/>
      <c r="M25" s="120"/>
      <c r="N25" s="121"/>
      <c r="O25" s="120"/>
      <c r="P25" s="121"/>
      <c r="Q25" s="122"/>
      <c r="R25" s="123"/>
      <c r="S25" s="101"/>
      <c r="T25" s="7"/>
      <c r="U25" s="7"/>
      <c r="V25" s="7"/>
      <c r="W25" s="7"/>
      <c r="X25" s="86"/>
      <c r="Y25" s="86"/>
      <c r="Z25" s="86"/>
      <c r="AA25" s="86"/>
    </row>
    <row r="26" spans="1:92" ht="16.149999999999999" customHeight="1" x14ac:dyDescent="0.25">
      <c r="A26" s="1198"/>
      <c r="B26" s="124" t="s">
        <v>42</v>
      </c>
      <c r="C26" s="47">
        <f t="shared" si="1"/>
        <v>0</v>
      </c>
      <c r="D26" s="103">
        <f t="shared" si="2"/>
        <v>0</v>
      </c>
      <c r="E26" s="49">
        <f t="shared" si="2"/>
        <v>0</v>
      </c>
      <c r="F26" s="50"/>
      <c r="G26" s="51"/>
      <c r="H26" s="50"/>
      <c r="I26" s="51"/>
      <c r="J26" s="50"/>
      <c r="K26" s="51"/>
      <c r="L26" s="50"/>
      <c r="M26" s="51"/>
      <c r="N26" s="98"/>
      <c r="O26" s="51"/>
      <c r="P26" s="98"/>
      <c r="Q26" s="99"/>
      <c r="R26" s="100"/>
      <c r="S26" s="101"/>
      <c r="T26" s="7"/>
      <c r="U26" s="7"/>
      <c r="V26" s="7"/>
      <c r="W26" s="7"/>
      <c r="X26" s="86"/>
      <c r="Y26" s="86"/>
      <c r="Z26" s="86"/>
      <c r="AA26" s="86"/>
    </row>
    <row r="27" spans="1:92" ht="16.149999999999999" customHeight="1" x14ac:dyDescent="0.25">
      <c r="A27" s="1198"/>
      <c r="B27" s="124" t="s">
        <v>43</v>
      </c>
      <c r="C27" s="47">
        <f t="shared" si="1"/>
        <v>0</v>
      </c>
      <c r="D27" s="103">
        <f t="shared" si="2"/>
        <v>0</v>
      </c>
      <c r="E27" s="49">
        <f t="shared" si="2"/>
        <v>0</v>
      </c>
      <c r="F27" s="50"/>
      <c r="G27" s="51"/>
      <c r="H27" s="50"/>
      <c r="I27" s="51"/>
      <c r="J27" s="50"/>
      <c r="K27" s="51"/>
      <c r="L27" s="50"/>
      <c r="M27" s="51"/>
      <c r="N27" s="98"/>
      <c r="O27" s="51"/>
      <c r="P27" s="98"/>
      <c r="Q27" s="99"/>
      <c r="R27" s="100"/>
      <c r="S27" s="101"/>
      <c r="T27" s="7"/>
      <c r="U27" s="8"/>
      <c r="V27" s="7"/>
      <c r="W27" s="7"/>
      <c r="X27" s="86"/>
      <c r="Y27" s="86"/>
      <c r="Z27" s="86"/>
      <c r="AA27" s="86"/>
    </row>
    <row r="28" spans="1:92" ht="27" customHeight="1" x14ac:dyDescent="0.25">
      <c r="A28" s="1198"/>
      <c r="B28" s="125" t="s">
        <v>44</v>
      </c>
      <c r="C28" s="126">
        <f t="shared" si="1"/>
        <v>0</v>
      </c>
      <c r="D28" s="127">
        <f t="shared" si="2"/>
        <v>0</v>
      </c>
      <c r="E28" s="128">
        <f t="shared" si="2"/>
        <v>0</v>
      </c>
      <c r="F28" s="50"/>
      <c r="G28" s="51"/>
      <c r="H28" s="50"/>
      <c r="I28" s="51"/>
      <c r="J28" s="50"/>
      <c r="K28" s="51"/>
      <c r="L28" s="50"/>
      <c r="M28" s="51"/>
      <c r="N28" s="98"/>
      <c r="O28" s="51"/>
      <c r="P28" s="98"/>
      <c r="Q28" s="99"/>
      <c r="R28" s="100"/>
      <c r="S28" s="101"/>
      <c r="T28" s="7"/>
      <c r="U28" s="8"/>
      <c r="V28" s="7"/>
      <c r="W28" s="7"/>
      <c r="X28" s="86"/>
      <c r="Y28" s="86"/>
      <c r="Z28" s="86"/>
      <c r="AA28" s="86"/>
    </row>
    <row r="29" spans="1:92" ht="27" customHeight="1" x14ac:dyDescent="0.25">
      <c r="A29" s="1198"/>
      <c r="B29" s="125" t="s">
        <v>45</v>
      </c>
      <c r="C29" s="126">
        <f t="shared" si="1"/>
        <v>0</v>
      </c>
      <c r="D29" s="127">
        <f>+F29+H29+J29+L29+N29+P29</f>
        <v>0</v>
      </c>
      <c r="E29" s="128">
        <f>+G29+I29+K29+M29+O29+Q29</f>
        <v>0</v>
      </c>
      <c r="F29" s="50"/>
      <c r="G29" s="51"/>
      <c r="H29" s="50"/>
      <c r="I29" s="51"/>
      <c r="J29" s="50"/>
      <c r="K29" s="51"/>
      <c r="L29" s="50"/>
      <c r="M29" s="51"/>
      <c r="N29" s="98"/>
      <c r="O29" s="51"/>
      <c r="P29" s="98"/>
      <c r="Q29" s="99"/>
      <c r="R29" s="100"/>
      <c r="S29" s="101"/>
      <c r="T29" s="7"/>
      <c r="U29" s="8"/>
      <c r="V29" s="7"/>
      <c r="W29" s="7"/>
      <c r="X29" s="86"/>
      <c r="Y29" s="86"/>
      <c r="Z29" s="86"/>
      <c r="AA29" s="86"/>
    </row>
    <row r="30" spans="1:92" ht="16.149999999999999" customHeight="1" x14ac:dyDescent="0.25">
      <c r="A30" s="1198"/>
      <c r="B30" s="125" t="s">
        <v>46</v>
      </c>
      <c r="C30" s="126">
        <f>SUM(D30:E30)</f>
        <v>0</v>
      </c>
      <c r="D30" s="127">
        <f>+F30+H30+J30+L30+N30+P30</f>
        <v>0</v>
      </c>
      <c r="E30" s="128">
        <f>+G30+I30+K30+M30+O30+Q30</f>
        <v>0</v>
      </c>
      <c r="F30" s="50"/>
      <c r="G30" s="51"/>
      <c r="H30" s="50"/>
      <c r="I30" s="51"/>
      <c r="J30" s="50"/>
      <c r="K30" s="51"/>
      <c r="L30" s="50"/>
      <c r="M30" s="51"/>
      <c r="N30" s="98"/>
      <c r="O30" s="51"/>
      <c r="P30" s="98"/>
      <c r="Q30" s="99"/>
      <c r="R30" s="100"/>
      <c r="S30" s="101"/>
      <c r="T30" s="7"/>
      <c r="U30" s="8"/>
      <c r="V30" s="7"/>
      <c r="W30" s="7"/>
      <c r="X30" s="86"/>
      <c r="Y30" s="86"/>
      <c r="Z30" s="86"/>
      <c r="AA30" s="86"/>
    </row>
    <row r="31" spans="1:92" ht="16.149999999999999" customHeight="1" x14ac:dyDescent="0.25">
      <c r="A31" s="1198"/>
      <c r="B31" s="1164" t="s">
        <v>37</v>
      </c>
      <c r="C31" s="126">
        <f t="shared" ref="C31" si="3">SUM(D31:E31)</f>
        <v>0</v>
      </c>
      <c r="D31" s="103">
        <f>SUM(F31+H31+J31+L31+N31+P31)</f>
        <v>0</v>
      </c>
      <c r="E31" s="49">
        <f t="shared" si="2"/>
        <v>0</v>
      </c>
      <c r="F31" s="50"/>
      <c r="G31" s="51"/>
      <c r="H31" s="50"/>
      <c r="I31" s="51"/>
      <c r="J31" s="50"/>
      <c r="K31" s="51"/>
      <c r="L31" s="50"/>
      <c r="M31" s="51"/>
      <c r="N31" s="98"/>
      <c r="O31" s="51"/>
      <c r="P31" s="98"/>
      <c r="Q31" s="99"/>
      <c r="R31" s="100"/>
      <c r="S31" s="101"/>
      <c r="T31" s="7"/>
      <c r="U31" s="8"/>
      <c r="V31" s="7"/>
      <c r="W31" s="7"/>
      <c r="X31" s="86"/>
      <c r="Y31" s="86"/>
      <c r="Z31" s="86"/>
      <c r="AA31" s="86"/>
    </row>
    <row r="32" spans="1:92" ht="16.149999999999999" customHeight="1" x14ac:dyDescent="0.25">
      <c r="A32" s="1198"/>
      <c r="B32" s="1167" t="s">
        <v>38</v>
      </c>
      <c r="C32" s="47">
        <f t="shared" si="1"/>
        <v>0</v>
      </c>
      <c r="D32" s="103">
        <f t="shared" si="2"/>
        <v>0</v>
      </c>
      <c r="E32" s="49">
        <f t="shared" si="2"/>
        <v>0</v>
      </c>
      <c r="F32" s="104"/>
      <c r="G32" s="105"/>
      <c r="H32" s="104"/>
      <c r="I32" s="105"/>
      <c r="J32" s="104"/>
      <c r="K32" s="105"/>
      <c r="L32" s="104"/>
      <c r="M32" s="105"/>
      <c r="N32" s="106"/>
      <c r="O32" s="105"/>
      <c r="P32" s="106"/>
      <c r="Q32" s="107"/>
      <c r="R32" s="108"/>
      <c r="S32" s="101"/>
      <c r="T32" s="7"/>
      <c r="U32" s="8"/>
      <c r="V32" s="7"/>
      <c r="W32" s="7"/>
      <c r="X32" s="86"/>
      <c r="Y32" s="86"/>
      <c r="Z32" s="86"/>
      <c r="AA32" s="86"/>
    </row>
    <row r="33" spans="1:130" ht="16.149999999999999" customHeight="1" thickBot="1" x14ac:dyDescent="0.3">
      <c r="A33" s="1198"/>
      <c r="B33" s="130" t="s">
        <v>39</v>
      </c>
      <c r="C33" s="131">
        <f t="shared" si="1"/>
        <v>0</v>
      </c>
      <c r="D33" s="132">
        <f t="shared" si="2"/>
        <v>0</v>
      </c>
      <c r="E33" s="133">
        <f t="shared" si="2"/>
        <v>0</v>
      </c>
      <c r="F33" s="134"/>
      <c r="G33" s="135"/>
      <c r="H33" s="134"/>
      <c r="I33" s="135"/>
      <c r="J33" s="134"/>
      <c r="K33" s="135"/>
      <c r="L33" s="134"/>
      <c r="M33" s="135"/>
      <c r="N33" s="136"/>
      <c r="O33" s="135"/>
      <c r="P33" s="136"/>
      <c r="Q33" s="137"/>
      <c r="R33" s="138"/>
      <c r="S33" s="101"/>
      <c r="T33" s="7"/>
      <c r="U33" s="8"/>
      <c r="V33" s="7"/>
      <c r="W33" s="7"/>
      <c r="X33" s="86"/>
      <c r="Y33" s="86"/>
      <c r="Z33" s="86"/>
      <c r="AA33" s="86"/>
    </row>
    <row r="34" spans="1:130" ht="16.149999999999999" customHeight="1" thickTop="1" x14ac:dyDescent="0.25">
      <c r="A34" s="1200" t="s">
        <v>47</v>
      </c>
      <c r="B34" s="139" t="s">
        <v>38</v>
      </c>
      <c r="C34" s="140">
        <f t="shared" si="1"/>
        <v>0</v>
      </c>
      <c r="D34" s="141">
        <f t="shared" si="2"/>
        <v>0</v>
      </c>
      <c r="E34" s="142">
        <f t="shared" si="2"/>
        <v>0</v>
      </c>
      <c r="F34" s="143"/>
      <c r="G34" s="144"/>
      <c r="H34" s="143"/>
      <c r="I34" s="144"/>
      <c r="J34" s="143"/>
      <c r="K34" s="144"/>
      <c r="L34" s="143"/>
      <c r="M34" s="144"/>
      <c r="N34" s="143"/>
      <c r="O34" s="144"/>
      <c r="P34" s="145"/>
      <c r="Q34" s="146"/>
      <c r="R34" s="147"/>
      <c r="S34" s="101"/>
      <c r="T34" s="7"/>
      <c r="U34" s="7"/>
      <c r="V34" s="7"/>
      <c r="W34" s="7"/>
      <c r="X34" s="86"/>
      <c r="Y34" s="86"/>
      <c r="Z34" s="86"/>
      <c r="AA34" s="86"/>
    </row>
    <row r="35" spans="1:130" ht="16.149999999999999" customHeight="1" x14ac:dyDescent="0.25">
      <c r="A35" s="1201"/>
      <c r="B35" s="130" t="s">
        <v>39</v>
      </c>
      <c r="C35" s="131">
        <f t="shared" si="1"/>
        <v>0</v>
      </c>
      <c r="D35" s="132">
        <f t="shared" si="2"/>
        <v>0</v>
      </c>
      <c r="E35" s="133">
        <f t="shared" si="2"/>
        <v>0</v>
      </c>
      <c r="F35" s="134"/>
      <c r="G35" s="135"/>
      <c r="H35" s="134"/>
      <c r="I35" s="135"/>
      <c r="J35" s="134"/>
      <c r="K35" s="135"/>
      <c r="L35" s="134"/>
      <c r="M35" s="135"/>
      <c r="N35" s="134"/>
      <c r="O35" s="135"/>
      <c r="P35" s="136"/>
      <c r="Q35" s="137"/>
      <c r="R35" s="138"/>
      <c r="S35" s="101"/>
      <c r="T35" s="7"/>
      <c r="U35" s="7"/>
      <c r="V35" s="7"/>
      <c r="W35" s="7"/>
      <c r="X35" s="86"/>
      <c r="Y35" s="86"/>
      <c r="Z35" s="86"/>
      <c r="AA35" s="86"/>
    </row>
    <row r="36" spans="1:130" ht="16.149999999999999" customHeight="1" x14ac:dyDescent="0.25">
      <c r="A36" s="1640" t="s">
        <v>48</v>
      </c>
      <c r="B36" s="1072" t="s">
        <v>49</v>
      </c>
      <c r="C36" s="1008">
        <f t="shared" si="1"/>
        <v>0</v>
      </c>
      <c r="D36" s="1009">
        <f t="shared" si="2"/>
        <v>0</v>
      </c>
      <c r="E36" s="97">
        <f t="shared" si="2"/>
        <v>0</v>
      </c>
      <c r="F36" s="119"/>
      <c r="G36" s="120"/>
      <c r="H36" s="119"/>
      <c r="I36" s="120"/>
      <c r="J36" s="119"/>
      <c r="K36" s="120"/>
      <c r="L36" s="119"/>
      <c r="M36" s="120"/>
      <c r="N36" s="119"/>
      <c r="O36" s="120"/>
      <c r="P36" s="121"/>
      <c r="Q36" s="122"/>
      <c r="R36" s="123"/>
      <c r="S36" s="101"/>
      <c r="T36" s="7"/>
      <c r="U36" s="7"/>
      <c r="V36" s="7"/>
      <c r="W36" s="7"/>
      <c r="X36" s="86"/>
      <c r="Y36" s="86"/>
      <c r="Z36" s="86"/>
      <c r="AA36" s="86"/>
    </row>
    <row r="37" spans="1:130" ht="16.149999999999999" customHeight="1" x14ac:dyDescent="0.25">
      <c r="A37" s="1198"/>
      <c r="B37" s="1165" t="s">
        <v>38</v>
      </c>
      <c r="C37" s="110">
        <f t="shared" si="1"/>
        <v>0</v>
      </c>
      <c r="D37" s="111">
        <f t="shared" si="2"/>
        <v>0</v>
      </c>
      <c r="E37" s="112">
        <f t="shared" si="2"/>
        <v>0</v>
      </c>
      <c r="F37" s="104"/>
      <c r="G37" s="105"/>
      <c r="H37" s="104"/>
      <c r="I37" s="105"/>
      <c r="J37" s="104"/>
      <c r="K37" s="105"/>
      <c r="L37" s="104"/>
      <c r="M37" s="105"/>
      <c r="N37" s="104"/>
      <c r="O37" s="105"/>
      <c r="P37" s="106"/>
      <c r="Q37" s="107"/>
      <c r="R37" s="108"/>
      <c r="S37" s="101"/>
      <c r="T37" s="7"/>
      <c r="U37" s="7"/>
      <c r="V37" s="7"/>
      <c r="W37" s="7"/>
      <c r="X37" s="86"/>
      <c r="Y37" s="86"/>
      <c r="Z37" s="86"/>
      <c r="AA37" s="86"/>
    </row>
    <row r="38" spans="1:130" ht="16.149999999999999" customHeight="1" x14ac:dyDescent="0.25">
      <c r="A38" s="1199"/>
      <c r="B38" s="113" t="s">
        <v>39</v>
      </c>
      <c r="C38" s="54">
        <f t="shared" si="1"/>
        <v>0</v>
      </c>
      <c r="D38" s="114">
        <f t="shared" si="2"/>
        <v>0</v>
      </c>
      <c r="E38" s="56">
        <f t="shared" si="2"/>
        <v>0</v>
      </c>
      <c r="F38" s="58"/>
      <c r="G38" s="59"/>
      <c r="H38" s="58"/>
      <c r="I38" s="59"/>
      <c r="J38" s="58"/>
      <c r="K38" s="59"/>
      <c r="L38" s="58"/>
      <c r="M38" s="59"/>
      <c r="N38" s="58"/>
      <c r="O38" s="59"/>
      <c r="P38" s="115"/>
      <c r="Q38" s="116"/>
      <c r="R38" s="117"/>
      <c r="S38" s="101"/>
      <c r="T38" s="7"/>
      <c r="U38" s="7"/>
      <c r="V38" s="7"/>
      <c r="W38" s="7"/>
      <c r="X38" s="7"/>
      <c r="Y38" s="7"/>
      <c r="Z38" s="7"/>
      <c r="AA38" s="7"/>
    </row>
    <row r="39" spans="1:130" ht="31.15" customHeight="1" x14ac:dyDescent="0.25">
      <c r="A39" s="1010" t="s">
        <v>50</v>
      </c>
      <c r="B39" s="1010"/>
      <c r="C39" s="1010"/>
      <c r="D39" s="1010"/>
      <c r="E39" s="1010"/>
      <c r="F39" s="1010"/>
      <c r="G39" s="1010"/>
      <c r="H39" s="1010"/>
      <c r="I39" s="1010"/>
      <c r="J39" s="1010"/>
      <c r="K39" s="1010"/>
      <c r="L39" s="1010"/>
      <c r="M39" s="1010"/>
      <c r="N39" s="1010"/>
      <c r="O39" s="1010"/>
      <c r="P39" s="1010"/>
      <c r="Q39" s="1010"/>
      <c r="R39" s="7"/>
      <c r="S39" s="7"/>
      <c r="T39" s="7"/>
      <c r="U39" s="7"/>
      <c r="V39" s="7"/>
      <c r="W39" s="7"/>
      <c r="X39" s="7"/>
      <c r="Y39" s="7"/>
      <c r="Z39" s="7"/>
      <c r="AA39" s="7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</row>
    <row r="40" spans="1:130" ht="16.149999999999999" customHeight="1" x14ac:dyDescent="0.25">
      <c r="A40" s="1644" t="s">
        <v>51</v>
      </c>
      <c r="B40" s="1645"/>
      <c r="C40" s="1644" t="s">
        <v>27</v>
      </c>
      <c r="D40" s="1646"/>
      <c r="E40" s="1645"/>
      <c r="F40" s="1629" t="s">
        <v>28</v>
      </c>
      <c r="G40" s="1649"/>
      <c r="H40" s="1649"/>
      <c r="I40" s="1649"/>
      <c r="J40" s="1649"/>
      <c r="K40" s="1649"/>
      <c r="L40" s="1649"/>
      <c r="M40" s="1649"/>
      <c r="N40" s="1649"/>
      <c r="O40" s="1649"/>
      <c r="P40" s="1649"/>
      <c r="Q40" s="1632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130" ht="16.149999999999999" customHeight="1" x14ac:dyDescent="0.25">
      <c r="A41" s="1201"/>
      <c r="B41" s="1205"/>
      <c r="C41" s="1190"/>
      <c r="D41" s="1191"/>
      <c r="E41" s="1185"/>
      <c r="F41" s="1621" t="s">
        <v>30</v>
      </c>
      <c r="G41" s="1622"/>
      <c r="H41" s="1621" t="s">
        <v>31</v>
      </c>
      <c r="I41" s="1622"/>
      <c r="J41" s="1621" t="s">
        <v>15</v>
      </c>
      <c r="K41" s="1622"/>
      <c r="L41" s="1621" t="s">
        <v>32</v>
      </c>
      <c r="M41" s="1622"/>
      <c r="N41" s="1621" t="s">
        <v>33</v>
      </c>
      <c r="O41" s="1622"/>
      <c r="P41" s="1621" t="s">
        <v>34</v>
      </c>
      <c r="Q41" s="1622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130" ht="16.149999999999999" customHeight="1" x14ac:dyDescent="0.25">
      <c r="A42" s="1190"/>
      <c r="B42" s="1185"/>
      <c r="C42" s="1001" t="s">
        <v>17</v>
      </c>
      <c r="D42" s="83" t="s">
        <v>18</v>
      </c>
      <c r="E42" s="1156" t="s">
        <v>19</v>
      </c>
      <c r="F42" s="1175" t="s">
        <v>18</v>
      </c>
      <c r="G42" s="1176" t="s">
        <v>19</v>
      </c>
      <c r="H42" s="1175" t="s">
        <v>18</v>
      </c>
      <c r="I42" s="1176" t="s">
        <v>19</v>
      </c>
      <c r="J42" s="1175" t="s">
        <v>18</v>
      </c>
      <c r="K42" s="1176" t="s">
        <v>19</v>
      </c>
      <c r="L42" s="1175" t="s">
        <v>18</v>
      </c>
      <c r="M42" s="1176" t="s">
        <v>19</v>
      </c>
      <c r="N42" s="1175" t="s">
        <v>18</v>
      </c>
      <c r="O42" s="1176" t="s">
        <v>19</v>
      </c>
      <c r="P42" s="1175" t="s">
        <v>18</v>
      </c>
      <c r="Q42" s="1176" t="s">
        <v>19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149999999999999" customHeight="1" x14ac:dyDescent="0.25">
      <c r="A43" s="1213" t="s">
        <v>37</v>
      </c>
      <c r="B43" s="1214"/>
      <c r="C43" s="153">
        <f>SUM(D43+E43)</f>
        <v>0</v>
      </c>
      <c r="D43" s="154">
        <f t="shared" ref="D43:E45" si="4">SUM(F43+H43+J43+L43+N43+P43)</f>
        <v>0</v>
      </c>
      <c r="E43" s="155">
        <f t="shared" si="4"/>
        <v>0</v>
      </c>
      <c r="F43" s="119"/>
      <c r="G43" s="123"/>
      <c r="H43" s="119"/>
      <c r="I43" s="123"/>
      <c r="J43" s="119"/>
      <c r="K43" s="120"/>
      <c r="L43" s="119"/>
      <c r="M43" s="120"/>
      <c r="N43" s="121"/>
      <c r="O43" s="120"/>
      <c r="P43" s="121"/>
      <c r="Q43" s="120"/>
      <c r="R43" s="156" t="str">
        <f t="shared" ref="R43:R46" si="5">CA43</f>
        <v/>
      </c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CA43" s="10" t="str">
        <f>IF(C43&lt;&gt;[13]A05!C64,"* Niños derivados deben ser iguales al ingreso de niños(as) Normal con Rezago a salas de estimulación REM A05 sección F. ","")</f>
        <v/>
      </c>
    </row>
    <row r="44" spans="1:130" ht="16.149999999999999" customHeight="1" x14ac:dyDescent="0.25">
      <c r="A44" s="1215" t="s">
        <v>38</v>
      </c>
      <c r="B44" s="1216"/>
      <c r="C44" s="157">
        <f>SUM(D44+E44)</f>
        <v>0</v>
      </c>
      <c r="D44" s="158">
        <f t="shared" si="4"/>
        <v>0</v>
      </c>
      <c r="E44" s="159">
        <f t="shared" si="4"/>
        <v>0</v>
      </c>
      <c r="F44" s="104"/>
      <c r="G44" s="100"/>
      <c r="H44" s="50"/>
      <c r="I44" s="100"/>
      <c r="J44" s="50"/>
      <c r="K44" s="51"/>
      <c r="L44" s="50"/>
      <c r="M44" s="51"/>
      <c r="N44" s="98"/>
      <c r="O44" s="51"/>
      <c r="P44" s="98"/>
      <c r="Q44" s="51"/>
      <c r="R44" s="156" t="str">
        <f t="shared" si="5"/>
        <v/>
      </c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CA44" s="10" t="str">
        <f>IF(C44&lt;&gt;[13]A05!C65,"* Niños derivados deben ser iguales al ingreso de niños(as) con Riesgo a salas de estimulación REM A05 sección F. ","")</f>
        <v/>
      </c>
    </row>
    <row r="45" spans="1:130" ht="16.149999999999999" customHeight="1" x14ac:dyDescent="0.25">
      <c r="A45" s="1217" t="s">
        <v>39</v>
      </c>
      <c r="B45" s="1218"/>
      <c r="C45" s="160">
        <f>SUM(D45+E45)</f>
        <v>0</v>
      </c>
      <c r="D45" s="161">
        <f t="shared" si="4"/>
        <v>0</v>
      </c>
      <c r="E45" s="162">
        <f t="shared" si="4"/>
        <v>0</v>
      </c>
      <c r="F45" s="134"/>
      <c r="G45" s="138"/>
      <c r="H45" s="58"/>
      <c r="I45" s="117"/>
      <c r="J45" s="58"/>
      <c r="K45" s="59"/>
      <c r="L45" s="58"/>
      <c r="M45" s="59"/>
      <c r="N45" s="115"/>
      <c r="O45" s="59"/>
      <c r="P45" s="115"/>
      <c r="Q45" s="59"/>
      <c r="R45" s="156" t="str">
        <f t="shared" si="5"/>
        <v/>
      </c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CA45" s="10" t="str">
        <f>IF(C45&lt;&gt;[13]A05!C66,"* Niños derivados deben ser iguales al ingreso de niños(as) con Retraso a salas de estimulación REM A05 sección F. ","")</f>
        <v/>
      </c>
    </row>
    <row r="46" spans="1:130" ht="16.149999999999999" customHeight="1" x14ac:dyDescent="0.25">
      <c r="A46" s="1635" t="s">
        <v>52</v>
      </c>
      <c r="B46" s="1636"/>
      <c r="C46" s="163">
        <f>SUM(D46:E46)</f>
        <v>0</v>
      </c>
      <c r="D46" s="164">
        <f>SUM(F46+H46+J46+L46+N46+P46)</f>
        <v>0</v>
      </c>
      <c r="E46" s="981">
        <f>SUM(G46+I46+K46+M46+O46+Q46)</f>
        <v>0</v>
      </c>
      <c r="F46" s="41"/>
      <c r="G46" s="976"/>
      <c r="H46" s="41"/>
      <c r="I46" s="976"/>
      <c r="J46" s="41"/>
      <c r="K46" s="42"/>
      <c r="L46" s="41"/>
      <c r="M46" s="42"/>
      <c r="N46" s="975"/>
      <c r="O46" s="42"/>
      <c r="P46" s="975"/>
      <c r="Q46" s="42"/>
      <c r="R46" s="156" t="str">
        <f t="shared" si="5"/>
        <v/>
      </c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CA46" s="10" t="str">
        <f>IF(C46&lt;&gt;[13]A05!C68,"* Niños derivados deben ser iguales al ingreso de niños(as) con Otras Vulnerabilidad a salas de estimulación REM A05 sección F. ","")</f>
        <v/>
      </c>
    </row>
    <row r="47" spans="1:130" ht="31.15" customHeight="1" x14ac:dyDescent="0.25">
      <c r="A47" s="18" t="s">
        <v>53</v>
      </c>
      <c r="B47" s="19"/>
      <c r="C47" s="19"/>
      <c r="D47" s="19"/>
      <c r="E47" s="19"/>
      <c r="F47" s="19"/>
      <c r="G47" s="19"/>
      <c r="H47" s="19"/>
      <c r="I47" s="19"/>
      <c r="J47" s="166"/>
      <c r="K47" s="166"/>
      <c r="L47" s="166"/>
      <c r="M47" s="166"/>
      <c r="N47" s="166"/>
      <c r="O47" s="166"/>
      <c r="P47" s="166"/>
      <c r="Q47" s="166"/>
      <c r="R47" s="86"/>
      <c r="S47" s="86"/>
      <c r="T47" s="86"/>
      <c r="U47" s="86"/>
      <c r="V47" s="86"/>
      <c r="W47" s="86"/>
      <c r="X47" s="86"/>
      <c r="Y47" s="86"/>
      <c r="Z47" s="86"/>
      <c r="AA47" s="86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</row>
    <row r="48" spans="1:130" ht="16.149999999999999" customHeight="1" x14ac:dyDescent="0.25">
      <c r="A48" s="1647" t="s">
        <v>21</v>
      </c>
      <c r="B48" s="1648"/>
      <c r="C48" s="1644" t="s">
        <v>5</v>
      </c>
      <c r="D48" s="1646"/>
      <c r="E48" s="1645"/>
      <c r="F48" s="1183" t="s">
        <v>28</v>
      </c>
      <c r="G48" s="1183"/>
      <c r="H48" s="1183"/>
      <c r="I48" s="1183"/>
      <c r="J48" s="166"/>
      <c r="K48" s="166"/>
      <c r="L48" s="166"/>
      <c r="M48" s="166"/>
      <c r="N48" s="166"/>
      <c r="O48" s="166"/>
      <c r="P48" s="166"/>
      <c r="Q48" s="166"/>
      <c r="R48" s="86"/>
      <c r="S48" s="86"/>
      <c r="T48" s="86"/>
      <c r="U48" s="86"/>
      <c r="V48" s="86"/>
      <c r="W48" s="86"/>
      <c r="X48" s="86"/>
      <c r="Y48" s="86"/>
      <c r="Z48" s="86"/>
      <c r="AA48" s="86"/>
    </row>
    <row r="49" spans="1:130" ht="16.149999999999999" customHeight="1" x14ac:dyDescent="0.25">
      <c r="A49" s="1223"/>
      <c r="B49" s="1224"/>
      <c r="C49" s="1190"/>
      <c r="D49" s="1191"/>
      <c r="E49" s="1185"/>
      <c r="F49" s="1621" t="s">
        <v>8</v>
      </c>
      <c r="G49" s="1622"/>
      <c r="H49" s="1621" t="s">
        <v>9</v>
      </c>
      <c r="I49" s="1622"/>
      <c r="J49" s="166"/>
      <c r="K49" s="166"/>
      <c r="L49" s="166"/>
      <c r="M49" s="166"/>
      <c r="N49" s="166"/>
      <c r="O49" s="166"/>
      <c r="P49" s="166"/>
      <c r="Q49" s="166"/>
      <c r="R49" s="86"/>
      <c r="S49" s="86"/>
      <c r="T49" s="86"/>
      <c r="U49" s="86"/>
      <c r="V49" s="86"/>
      <c r="W49" s="86"/>
      <c r="X49" s="86"/>
      <c r="Y49" s="86"/>
      <c r="Z49" s="86"/>
      <c r="AA49" s="86"/>
    </row>
    <row r="50" spans="1:130" ht="16.149999999999999" customHeight="1" x14ac:dyDescent="0.25">
      <c r="A50" s="1225"/>
      <c r="B50" s="1226"/>
      <c r="C50" s="1001" t="s">
        <v>17</v>
      </c>
      <c r="D50" s="83" t="s">
        <v>18</v>
      </c>
      <c r="E50" s="1156" t="s">
        <v>19</v>
      </c>
      <c r="F50" s="30" t="s">
        <v>18</v>
      </c>
      <c r="G50" s="1173" t="s">
        <v>19</v>
      </c>
      <c r="H50" s="30" t="s">
        <v>18</v>
      </c>
      <c r="I50" s="1173" t="s">
        <v>19</v>
      </c>
      <c r="J50" s="166"/>
      <c r="K50" s="166"/>
      <c r="L50" s="166"/>
      <c r="M50" s="166"/>
      <c r="N50" s="166"/>
      <c r="O50" s="166"/>
      <c r="P50" s="166"/>
      <c r="Q50" s="16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1:130" ht="16.149999999999999" customHeight="1" x14ac:dyDescent="0.25">
      <c r="A51" s="1633" t="s">
        <v>54</v>
      </c>
      <c r="B51" s="1634"/>
      <c r="C51" s="167">
        <f>SUM(D51+E51)</f>
        <v>0</v>
      </c>
      <c r="D51" s="168">
        <f t="shared" ref="D51:E54" si="6">SUM(F51+H51)</f>
        <v>0</v>
      </c>
      <c r="E51" s="974">
        <f t="shared" si="6"/>
        <v>0</v>
      </c>
      <c r="F51" s="169">
        <f>SUM(F52:F54)</f>
        <v>0</v>
      </c>
      <c r="G51" s="981">
        <f>SUM(G52:G54)</f>
        <v>0</v>
      </c>
      <c r="H51" s="982">
        <f>SUM(H52:H54)</f>
        <v>0</v>
      </c>
      <c r="I51" s="171">
        <f>SUM(I52:I54)</f>
        <v>0</v>
      </c>
      <c r="J51" s="172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86"/>
      <c r="AA51" s="86"/>
    </row>
    <row r="52" spans="1:130" ht="16.149999999999999" customHeight="1" x14ac:dyDescent="0.25">
      <c r="A52" s="1209" t="s">
        <v>22</v>
      </c>
      <c r="B52" s="1210"/>
      <c r="C52" s="173">
        <f>SUM(D52+E52)</f>
        <v>0</v>
      </c>
      <c r="D52" s="174">
        <f t="shared" si="6"/>
        <v>0</v>
      </c>
      <c r="E52" s="49">
        <f t="shared" si="6"/>
        <v>0</v>
      </c>
      <c r="F52" s="50"/>
      <c r="G52" s="100"/>
      <c r="H52" s="98"/>
      <c r="I52" s="51"/>
      <c r="J52" s="172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86"/>
      <c r="AA52" s="86"/>
    </row>
    <row r="53" spans="1:130" ht="16.149999999999999" customHeight="1" x14ac:dyDescent="0.25">
      <c r="A53" s="1211" t="s">
        <v>55</v>
      </c>
      <c r="B53" s="1212"/>
      <c r="C53" s="110">
        <f>SUM(D53+E53)</f>
        <v>0</v>
      </c>
      <c r="D53" s="111">
        <f t="shared" si="6"/>
        <v>0</v>
      </c>
      <c r="E53" s="112">
        <f t="shared" si="6"/>
        <v>0</v>
      </c>
      <c r="F53" s="104"/>
      <c r="G53" s="108"/>
      <c r="H53" s="106"/>
      <c r="I53" s="105"/>
      <c r="J53" s="172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86"/>
      <c r="AA53" s="86"/>
    </row>
    <row r="54" spans="1:130" ht="16.149999999999999" customHeight="1" x14ac:dyDescent="0.25">
      <c r="A54" s="1227" t="s">
        <v>56</v>
      </c>
      <c r="B54" s="1228"/>
      <c r="C54" s="54">
        <f>SUM(D54+E54)</f>
        <v>0</v>
      </c>
      <c r="D54" s="114">
        <f t="shared" si="6"/>
        <v>0</v>
      </c>
      <c r="E54" s="56">
        <f t="shared" si="6"/>
        <v>0</v>
      </c>
      <c r="F54" s="58"/>
      <c r="G54" s="117"/>
      <c r="H54" s="115"/>
      <c r="I54" s="59"/>
      <c r="J54" s="172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86"/>
      <c r="AA54" s="86"/>
    </row>
    <row r="55" spans="1:130" ht="31.15" customHeight="1" x14ac:dyDescent="0.25">
      <c r="A55" s="18" t="s">
        <v>57</v>
      </c>
      <c r="B55" s="19"/>
      <c r="C55" s="19"/>
      <c r="D55" s="19"/>
      <c r="E55" s="19"/>
      <c r="F55" s="19"/>
      <c r="G55" s="19"/>
      <c r="H55" s="19"/>
      <c r="I55" s="19"/>
      <c r="J55" s="20"/>
      <c r="K55" s="20"/>
      <c r="L55" s="175"/>
      <c r="M55" s="166"/>
      <c r="N55" s="166"/>
      <c r="O55" s="16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</row>
    <row r="56" spans="1:130" ht="16.149999999999999" customHeight="1" x14ac:dyDescent="0.25">
      <c r="A56" s="1644" t="s">
        <v>58</v>
      </c>
      <c r="B56" s="1646"/>
      <c r="C56" s="1644" t="s">
        <v>59</v>
      </c>
      <c r="D56" s="1646"/>
      <c r="E56" s="1645"/>
      <c r="F56" s="1641" t="s">
        <v>60</v>
      </c>
      <c r="G56" s="1641"/>
      <c r="H56" s="1641"/>
      <c r="I56" s="1641"/>
      <c r="J56" s="1641"/>
      <c r="K56" s="1641"/>
      <c r="L56" s="1641"/>
      <c r="M56" s="1641"/>
      <c r="N56" s="1641"/>
      <c r="O56" s="1622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</row>
    <row r="57" spans="1:130" ht="16.149999999999999" customHeight="1" x14ac:dyDescent="0.25">
      <c r="A57" s="1201"/>
      <c r="B57" s="1229"/>
      <c r="C57" s="1190"/>
      <c r="D57" s="1191"/>
      <c r="E57" s="1185"/>
      <c r="F57" s="1641" t="s">
        <v>61</v>
      </c>
      <c r="G57" s="1622"/>
      <c r="H57" s="1641" t="s">
        <v>62</v>
      </c>
      <c r="I57" s="1622"/>
      <c r="J57" s="1641" t="s">
        <v>63</v>
      </c>
      <c r="K57" s="1641"/>
      <c r="L57" s="1621" t="s">
        <v>64</v>
      </c>
      <c r="M57" s="1622"/>
      <c r="N57" s="1621" t="s">
        <v>65</v>
      </c>
      <c r="O57" s="1622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</row>
    <row r="58" spans="1:130" ht="16.149999999999999" customHeight="1" x14ac:dyDescent="0.25">
      <c r="A58" s="1190"/>
      <c r="B58" s="1191"/>
      <c r="C58" s="30" t="s">
        <v>17</v>
      </c>
      <c r="D58" s="83" t="s">
        <v>18</v>
      </c>
      <c r="E58" s="1173" t="s">
        <v>19</v>
      </c>
      <c r="F58" s="30" t="s">
        <v>18</v>
      </c>
      <c r="G58" s="1173" t="s">
        <v>19</v>
      </c>
      <c r="H58" s="30" t="s">
        <v>18</v>
      </c>
      <c r="I58" s="1173" t="s">
        <v>19</v>
      </c>
      <c r="J58" s="30" t="s">
        <v>18</v>
      </c>
      <c r="K58" s="1178" t="s">
        <v>19</v>
      </c>
      <c r="L58" s="30" t="s">
        <v>18</v>
      </c>
      <c r="M58" s="1173" t="s">
        <v>19</v>
      </c>
      <c r="N58" s="30" t="s">
        <v>18</v>
      </c>
      <c r="O58" s="1173" t="s">
        <v>19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984"/>
      <c r="AB58" s="985"/>
    </row>
    <row r="59" spans="1:130" ht="16.149999999999999" customHeight="1" x14ac:dyDescent="0.25">
      <c r="A59" s="1635" t="s">
        <v>66</v>
      </c>
      <c r="B59" s="1636"/>
      <c r="C59" s="167">
        <f>SUM(D59+E59)</f>
        <v>0</v>
      </c>
      <c r="D59" s="168">
        <f>SUM(F59+H59+J59+L59+N59)</f>
        <v>0</v>
      </c>
      <c r="E59" s="974">
        <f>SUM(G59+I59+K59+M59+O59)</f>
        <v>0</v>
      </c>
      <c r="F59" s="954"/>
      <c r="G59" s="42"/>
      <c r="H59" s="954"/>
      <c r="I59" s="42"/>
      <c r="J59" s="954"/>
      <c r="K59" s="179"/>
      <c r="L59" s="41"/>
      <c r="M59" s="42"/>
      <c r="N59" s="41"/>
      <c r="O59" s="42"/>
      <c r="P59" s="44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985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149999999999999" customHeight="1" x14ac:dyDescent="0.25">
      <c r="A60" s="1234" t="s">
        <v>67</v>
      </c>
      <c r="B60" s="1234"/>
      <c r="C60" s="47">
        <f>SUM(D60+E60)</f>
        <v>0</v>
      </c>
      <c r="D60" s="180">
        <f t="shared" ref="D60:E62" si="7">SUM(F60+H60+J60)</f>
        <v>0</v>
      </c>
      <c r="E60" s="181">
        <f t="shared" si="7"/>
        <v>0</v>
      </c>
      <c r="F60" s="50"/>
      <c r="G60" s="51"/>
      <c r="H60" s="52"/>
      <c r="I60" s="51"/>
      <c r="J60" s="52"/>
      <c r="K60" s="182"/>
      <c r="L60" s="183"/>
      <c r="M60" s="184"/>
      <c r="N60" s="183"/>
      <c r="O60" s="184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984"/>
      <c r="AB60" s="985"/>
    </row>
    <row r="61" spans="1:130" ht="16.149999999999999" customHeight="1" x14ac:dyDescent="0.25">
      <c r="A61" s="1235" t="s">
        <v>68</v>
      </c>
      <c r="B61" s="1212"/>
      <c r="C61" s="185">
        <f>SUM(D61+E61)</f>
        <v>0</v>
      </c>
      <c r="D61" s="132">
        <f t="shared" si="7"/>
        <v>0</v>
      </c>
      <c r="E61" s="186">
        <f t="shared" si="7"/>
        <v>0</v>
      </c>
      <c r="F61" s="106"/>
      <c r="G61" s="105"/>
      <c r="H61" s="187"/>
      <c r="I61" s="105"/>
      <c r="J61" s="187"/>
      <c r="K61" s="188"/>
      <c r="L61" s="189"/>
      <c r="M61" s="190"/>
      <c r="N61" s="191"/>
      <c r="O61" s="192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984"/>
      <c r="AB61" s="985"/>
    </row>
    <row r="62" spans="1:130" ht="16.149999999999999" customHeight="1" x14ac:dyDescent="0.25">
      <c r="A62" s="1236" t="s">
        <v>69</v>
      </c>
      <c r="B62" s="1236"/>
      <c r="C62" s="47">
        <f>SUM(D62+E62)</f>
        <v>0</v>
      </c>
      <c r="D62" s="111">
        <f t="shared" si="7"/>
        <v>0</v>
      </c>
      <c r="E62" s="181">
        <f t="shared" si="7"/>
        <v>0</v>
      </c>
      <c r="F62" s="193"/>
      <c r="G62" s="194"/>
      <c r="H62" s="195"/>
      <c r="I62" s="194"/>
      <c r="J62" s="195"/>
      <c r="K62" s="196"/>
      <c r="L62" s="189"/>
      <c r="M62" s="190"/>
      <c r="N62" s="191"/>
      <c r="O62" s="192"/>
      <c r="P62" s="81"/>
      <c r="Q62" s="197"/>
      <c r="R62" s="197"/>
      <c r="S62" s="197"/>
      <c r="T62" s="197"/>
      <c r="U62" s="7"/>
      <c r="V62" s="7"/>
      <c r="W62" s="7"/>
      <c r="X62" s="7"/>
      <c r="Y62" s="7"/>
      <c r="Z62" s="7"/>
      <c r="AA62" s="986"/>
      <c r="AB62" s="985"/>
    </row>
    <row r="63" spans="1:130" ht="16.149999999999999" customHeight="1" x14ac:dyDescent="0.25">
      <c r="A63" s="1237" t="s">
        <v>70</v>
      </c>
      <c r="B63" s="1237"/>
      <c r="C63" s="199">
        <f>SUM(D63+E63)</f>
        <v>0</v>
      </c>
      <c r="D63" s="200">
        <f>SUM(J63+L63+N63)</f>
        <v>0</v>
      </c>
      <c r="E63" s="201">
        <f>SUM(K63+M63+O63)</f>
        <v>0</v>
      </c>
      <c r="F63" s="202"/>
      <c r="G63" s="203"/>
      <c r="H63" s="202"/>
      <c r="I63" s="203"/>
      <c r="J63" s="204"/>
      <c r="K63" s="205"/>
      <c r="L63" s="206"/>
      <c r="M63" s="207"/>
      <c r="N63" s="208"/>
      <c r="O63" s="209"/>
      <c r="P63" s="81"/>
      <c r="Q63" s="197"/>
      <c r="R63" s="197"/>
      <c r="S63" s="197"/>
      <c r="T63" s="197"/>
      <c r="U63" s="7"/>
      <c r="V63" s="7"/>
      <c r="W63" s="7"/>
      <c r="X63" s="7"/>
      <c r="Y63" s="7"/>
      <c r="Z63" s="7"/>
      <c r="AA63" s="210"/>
    </row>
    <row r="64" spans="1:130" s="8" customFormat="1" ht="31.15" customHeight="1" x14ac:dyDescent="0.25">
      <c r="A64" s="211" t="s">
        <v>71</v>
      </c>
      <c r="B64" s="86"/>
      <c r="C64" s="86"/>
      <c r="D64" s="86"/>
      <c r="E64" s="212"/>
      <c r="F64" s="86"/>
      <c r="G64" s="212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987"/>
      <c r="V64" s="987"/>
      <c r="W64" s="987"/>
      <c r="X64" s="987"/>
      <c r="Y64" s="987"/>
      <c r="Z64" s="986"/>
      <c r="AA64" s="986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</row>
    <row r="65" spans="1:130" s="8" customFormat="1" ht="31.15" customHeight="1" x14ac:dyDescent="0.25">
      <c r="A65" s="211" t="s">
        <v>72</v>
      </c>
      <c r="B65" s="211"/>
      <c r="C65" s="211"/>
      <c r="D65" s="211"/>
      <c r="E65" s="211"/>
      <c r="F65" s="211"/>
      <c r="G65" s="211"/>
      <c r="H65" s="211"/>
      <c r="I65" s="211"/>
      <c r="J65" s="214"/>
      <c r="K65" s="81"/>
      <c r="L65" s="81"/>
      <c r="M65" s="81"/>
      <c r="N65" s="197"/>
      <c r="O65" s="197"/>
      <c r="P65" s="197"/>
      <c r="Q65" s="197"/>
      <c r="R65" s="197"/>
      <c r="S65" s="197"/>
      <c r="T65" s="197"/>
      <c r="U65" s="986"/>
      <c r="V65" s="986"/>
      <c r="W65" s="986"/>
      <c r="X65" s="986"/>
      <c r="Y65" s="986"/>
      <c r="Z65" s="986"/>
      <c r="AA65" s="986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</row>
    <row r="66" spans="1:130" ht="16.149999999999999" customHeight="1" x14ac:dyDescent="0.25">
      <c r="A66" s="1640" t="s">
        <v>73</v>
      </c>
      <c r="B66" s="1640"/>
      <c r="C66" s="1640" t="s">
        <v>59</v>
      </c>
      <c r="D66" s="215"/>
      <c r="E66" s="166"/>
      <c r="F66" s="166"/>
      <c r="G66" s="166"/>
      <c r="H66" s="166"/>
      <c r="I66" s="166"/>
      <c r="J66" s="166"/>
      <c r="K66" s="216"/>
      <c r="L66" s="216"/>
      <c r="M66" s="216"/>
      <c r="N66" s="17"/>
      <c r="O66" s="17"/>
      <c r="P66" s="7"/>
      <c r="Q66" s="7"/>
      <c r="R66" s="986"/>
      <c r="S66" s="986"/>
      <c r="T66" s="986"/>
      <c r="U66" s="986"/>
      <c r="V66" s="986"/>
      <c r="W66" s="986"/>
      <c r="X66" s="986"/>
      <c r="Y66" s="986"/>
      <c r="Z66" s="986"/>
      <c r="AA66" s="986"/>
    </row>
    <row r="67" spans="1:130" ht="16.149999999999999" customHeight="1" x14ac:dyDescent="0.25">
      <c r="A67" s="1199"/>
      <c r="B67" s="1199"/>
      <c r="C67" s="1199"/>
      <c r="D67" s="166"/>
      <c r="E67" s="166"/>
      <c r="F67" s="166"/>
      <c r="G67" s="166"/>
      <c r="H67" s="166"/>
      <c r="I67" s="166"/>
      <c r="J67" s="166"/>
      <c r="K67" s="216"/>
      <c r="L67" s="216"/>
      <c r="M67" s="216"/>
      <c r="N67" s="17"/>
      <c r="O67" s="17"/>
      <c r="P67" s="17"/>
      <c r="Q67" s="17"/>
      <c r="R67" s="988"/>
      <c r="S67" s="988"/>
      <c r="T67" s="988"/>
      <c r="U67" s="988"/>
      <c r="V67" s="988"/>
      <c r="W67" s="988"/>
      <c r="X67" s="988"/>
      <c r="Y67" s="988"/>
      <c r="Z67" s="986"/>
      <c r="AA67" s="986"/>
    </row>
    <row r="68" spans="1:130" ht="16.149999999999999" customHeight="1" x14ac:dyDescent="0.25">
      <c r="A68" s="1230" t="s">
        <v>59</v>
      </c>
      <c r="B68" s="1230"/>
      <c r="C68" s="218">
        <f>SUM(C69:C72)</f>
        <v>0</v>
      </c>
      <c r="D68" s="219"/>
      <c r="E68" s="166"/>
      <c r="F68" s="166"/>
      <c r="G68" s="166"/>
      <c r="H68" s="166"/>
      <c r="I68" s="166"/>
      <c r="J68" s="166"/>
      <c r="K68" s="216"/>
      <c r="L68" s="216"/>
      <c r="M68" s="216"/>
      <c r="N68" s="17"/>
      <c r="O68" s="17"/>
      <c r="P68" s="17"/>
      <c r="Q68" s="17"/>
      <c r="R68" s="988"/>
      <c r="S68" s="988"/>
      <c r="T68" s="989"/>
      <c r="U68" s="989"/>
      <c r="V68" s="989"/>
      <c r="W68" s="989"/>
      <c r="X68" s="989"/>
      <c r="Y68" s="989"/>
      <c r="Z68" s="986"/>
      <c r="AA68" s="986"/>
    </row>
    <row r="69" spans="1:130" ht="16.149999999999999" customHeight="1" x14ac:dyDescent="0.25">
      <c r="A69" s="1231" t="s">
        <v>74</v>
      </c>
      <c r="B69" s="1231"/>
      <c r="C69" s="221"/>
      <c r="D69" s="219"/>
      <c r="E69" s="166"/>
      <c r="F69" s="166"/>
      <c r="G69" s="166"/>
      <c r="H69" s="166"/>
      <c r="I69" s="166"/>
      <c r="J69" s="166"/>
      <c r="K69" s="216"/>
      <c r="L69" s="216"/>
      <c r="M69" s="216"/>
      <c r="N69" s="17"/>
      <c r="O69" s="17"/>
      <c r="P69" s="17"/>
      <c r="Q69" s="17"/>
      <c r="R69" s="988"/>
      <c r="S69" s="988"/>
      <c r="T69" s="989"/>
      <c r="U69" s="989"/>
      <c r="V69" s="989"/>
      <c r="W69" s="989"/>
      <c r="X69" s="989"/>
      <c r="Y69" s="989"/>
      <c r="Z69" s="986"/>
      <c r="AA69" s="986"/>
    </row>
    <row r="70" spans="1:130" ht="16.149999999999999" customHeight="1" x14ac:dyDescent="0.25">
      <c r="A70" s="1232" t="s">
        <v>75</v>
      </c>
      <c r="B70" s="1232"/>
      <c r="C70" s="222"/>
      <c r="D70" s="219"/>
      <c r="E70" s="166"/>
      <c r="F70" s="166"/>
      <c r="G70" s="166"/>
      <c r="H70" s="166"/>
      <c r="I70" s="166"/>
      <c r="J70" s="166"/>
      <c r="K70" s="216"/>
      <c r="L70" s="216"/>
      <c r="M70" s="216"/>
      <c r="N70" s="17"/>
      <c r="O70" s="17"/>
      <c r="P70" s="17"/>
      <c r="Q70" s="17"/>
      <c r="R70" s="988"/>
      <c r="S70" s="988"/>
      <c r="T70" s="989"/>
      <c r="U70" s="989"/>
      <c r="V70" s="989"/>
      <c r="W70" s="989"/>
      <c r="X70" s="989"/>
      <c r="Y70" s="989"/>
      <c r="Z70" s="986"/>
      <c r="AA70" s="986"/>
    </row>
    <row r="71" spans="1:130" ht="16.149999999999999" customHeight="1" x14ac:dyDescent="0.25">
      <c r="A71" s="1232" t="s">
        <v>22</v>
      </c>
      <c r="B71" s="1232"/>
      <c r="C71" s="222"/>
      <c r="D71" s="219"/>
      <c r="E71" s="166"/>
      <c r="F71" s="166"/>
      <c r="G71" s="166"/>
      <c r="H71" s="166"/>
      <c r="I71" s="166"/>
      <c r="J71" s="166"/>
      <c r="K71" s="216"/>
      <c r="L71" s="216"/>
      <c r="M71" s="216"/>
      <c r="N71" s="17"/>
      <c r="O71" s="17"/>
      <c r="P71" s="17"/>
      <c r="Q71" s="17"/>
      <c r="R71" s="988"/>
      <c r="S71" s="988"/>
      <c r="T71" s="989"/>
      <c r="U71" s="989"/>
      <c r="V71" s="989"/>
      <c r="W71" s="989"/>
      <c r="X71" s="989"/>
      <c r="Y71" s="989"/>
      <c r="Z71" s="986"/>
      <c r="AA71" s="986"/>
    </row>
    <row r="72" spans="1:130" ht="16.149999999999999" customHeight="1" x14ac:dyDescent="0.25">
      <c r="A72" s="1233" t="s">
        <v>76</v>
      </c>
      <c r="B72" s="1233"/>
      <c r="C72" s="223"/>
      <c r="D72" s="219"/>
      <c r="E72" s="166"/>
      <c r="F72" s="166"/>
      <c r="G72" s="166"/>
      <c r="H72" s="166"/>
      <c r="I72" s="166"/>
      <c r="J72" s="166"/>
      <c r="K72" s="216"/>
      <c r="L72" s="216"/>
      <c r="M72" s="216"/>
      <c r="N72" s="17"/>
      <c r="O72" s="17"/>
      <c r="P72" s="17"/>
      <c r="Q72" s="17"/>
      <c r="R72" s="988"/>
      <c r="S72" s="988"/>
      <c r="T72" s="989"/>
      <c r="U72" s="989"/>
      <c r="V72" s="989"/>
      <c r="W72" s="989"/>
      <c r="X72" s="989"/>
      <c r="Y72" s="989"/>
      <c r="Z72" s="986"/>
      <c r="AA72" s="986"/>
    </row>
    <row r="73" spans="1:130" ht="31.15" customHeight="1" x14ac:dyDescent="0.25">
      <c r="A73" s="20" t="s">
        <v>77</v>
      </c>
      <c r="B73" s="20"/>
      <c r="C73" s="20"/>
      <c r="D73" s="20"/>
      <c r="E73" s="20"/>
      <c r="F73" s="211"/>
      <c r="G73" s="211"/>
      <c r="H73" s="211"/>
      <c r="I73" s="211"/>
      <c r="J73" s="86"/>
      <c r="K73" s="224"/>
      <c r="L73" s="224"/>
      <c r="M73" s="224"/>
      <c r="N73" s="7"/>
      <c r="O73" s="7"/>
      <c r="P73" s="7"/>
      <c r="Q73" s="7"/>
      <c r="R73" s="986"/>
      <c r="S73" s="986"/>
      <c r="T73" s="986"/>
      <c r="U73" s="989"/>
      <c r="V73" s="989"/>
      <c r="W73" s="989"/>
      <c r="X73" s="989"/>
      <c r="Y73" s="989"/>
      <c r="Z73" s="986"/>
      <c r="AA73" s="986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</row>
    <row r="74" spans="1:130" ht="36" customHeight="1" x14ac:dyDescent="0.25">
      <c r="A74" s="1621" t="s">
        <v>78</v>
      </c>
      <c r="B74" s="1622"/>
      <c r="C74" s="1166" t="s">
        <v>79</v>
      </c>
      <c r="D74" s="1166" t="s">
        <v>38</v>
      </c>
      <c r="E74" s="1166" t="s">
        <v>80</v>
      </c>
      <c r="F74" s="86"/>
      <c r="G74" s="86"/>
      <c r="H74" s="86"/>
      <c r="I74" s="86"/>
      <c r="J74" s="86"/>
      <c r="K74" s="224"/>
      <c r="L74" s="224"/>
      <c r="M74" s="224"/>
      <c r="N74" s="7"/>
      <c r="O74" s="7"/>
      <c r="P74" s="7"/>
      <c r="Q74" s="7"/>
      <c r="R74" s="986"/>
      <c r="S74" s="986"/>
      <c r="T74" s="986"/>
      <c r="U74" s="989"/>
      <c r="V74" s="989"/>
      <c r="W74" s="989"/>
      <c r="X74" s="989"/>
      <c r="Y74" s="989"/>
      <c r="Z74" s="986"/>
      <c r="AA74" s="986"/>
    </row>
    <row r="75" spans="1:130" ht="15" customHeight="1" x14ac:dyDescent="0.25">
      <c r="A75" s="1642" t="s">
        <v>81</v>
      </c>
      <c r="B75" s="1643"/>
      <c r="C75" s="226"/>
      <c r="D75" s="226"/>
      <c r="E75" s="226"/>
      <c r="F75" s="44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986"/>
      <c r="S75" s="986"/>
      <c r="T75" s="986"/>
      <c r="U75" s="988"/>
      <c r="V75" s="988"/>
      <c r="W75" s="988"/>
      <c r="X75" s="988"/>
      <c r="Y75" s="988"/>
      <c r="Z75" s="986"/>
      <c r="AA75" s="986"/>
      <c r="CC75" s="10" t="str">
        <f>IF(C75&lt;=[13]A05!C11,"", "* Total de aplicaciones EPSA NO DEBE ser MAYOR que el Total de Gestantes ingresadas en REM A05 Sección A. ")</f>
        <v/>
      </c>
      <c r="CG75" s="10">
        <v>0</v>
      </c>
      <c r="CH75" s="10">
        <v>0</v>
      </c>
    </row>
    <row r="76" spans="1:130" ht="31.15" customHeight="1" x14ac:dyDescent="0.25">
      <c r="A76" s="20" t="s">
        <v>82</v>
      </c>
      <c r="B76" s="20"/>
      <c r="C76" s="20"/>
      <c r="D76" s="20"/>
      <c r="E76" s="20"/>
      <c r="F76" s="211"/>
      <c r="G76" s="211"/>
      <c r="H76" s="211"/>
      <c r="I76" s="990"/>
      <c r="J76" s="991"/>
      <c r="K76" s="990"/>
      <c r="L76" s="986"/>
      <c r="M76" s="986"/>
      <c r="N76" s="986"/>
      <c r="O76" s="986"/>
      <c r="P76" s="992"/>
      <c r="Q76" s="991"/>
      <c r="R76" s="986"/>
      <c r="S76" s="986"/>
      <c r="T76" s="986"/>
      <c r="U76" s="988"/>
      <c r="V76" s="988"/>
      <c r="W76" s="988"/>
      <c r="X76" s="988"/>
      <c r="Y76" s="988"/>
      <c r="Z76" s="986"/>
      <c r="AA76" s="986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G76" s="10">
        <v>0</v>
      </c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</row>
    <row r="77" spans="1:130" ht="51" customHeight="1" x14ac:dyDescent="0.25">
      <c r="A77" s="1644" t="s">
        <v>83</v>
      </c>
      <c r="B77" s="1645"/>
      <c r="C77" s="1174" t="s">
        <v>79</v>
      </c>
      <c r="D77" s="229" t="s">
        <v>84</v>
      </c>
      <c r="E77" s="229" t="s">
        <v>85</v>
      </c>
      <c r="F77" s="230"/>
      <c r="G77" s="230"/>
      <c r="H77" s="230"/>
      <c r="I77" s="995"/>
      <c r="J77" s="995"/>
      <c r="K77" s="990"/>
      <c r="L77" s="986"/>
      <c r="M77" s="986"/>
      <c r="N77" s="986"/>
      <c r="O77" s="986"/>
      <c r="P77" s="986"/>
      <c r="Q77" s="986"/>
      <c r="R77" s="210"/>
      <c r="S77" s="7"/>
      <c r="T77" s="7"/>
      <c r="U77" s="17"/>
      <c r="V77" s="17"/>
      <c r="W77" s="17"/>
      <c r="X77" s="17"/>
      <c r="Y77" s="17"/>
      <c r="Z77" s="7"/>
      <c r="AA77" s="7"/>
      <c r="CG77" s="10">
        <v>0</v>
      </c>
    </row>
    <row r="78" spans="1:130" ht="25.15" customHeight="1" x14ac:dyDescent="0.25">
      <c r="A78" s="1645" t="s">
        <v>86</v>
      </c>
      <c r="B78" s="1168" t="s">
        <v>87</v>
      </c>
      <c r="C78" s="233"/>
      <c r="D78" s="234"/>
      <c r="E78" s="233"/>
      <c r="F78" s="44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996"/>
      <c r="S78" s="7"/>
      <c r="T78" s="7"/>
      <c r="U78" s="17"/>
      <c r="V78" s="17"/>
      <c r="W78" s="17"/>
      <c r="X78" s="17"/>
      <c r="Y78" s="17"/>
      <c r="Z78" s="7"/>
      <c r="AA78" s="7"/>
      <c r="CG78" s="10">
        <v>0</v>
      </c>
    </row>
    <row r="79" spans="1:130" ht="25.15" customHeight="1" thickBot="1" x14ac:dyDescent="0.3">
      <c r="A79" s="1205"/>
      <c r="B79" s="236" t="s">
        <v>88</v>
      </c>
      <c r="C79" s="237"/>
      <c r="D79" s="238"/>
      <c r="E79" s="237"/>
      <c r="F79" s="44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986"/>
      <c r="S79" s="7"/>
      <c r="T79" s="7"/>
      <c r="U79" s="17"/>
      <c r="V79" s="17"/>
      <c r="W79" s="17"/>
      <c r="X79" s="17"/>
      <c r="Y79" s="17"/>
      <c r="Z79" s="7"/>
      <c r="AA79" s="7"/>
      <c r="CG79" s="10">
        <v>0</v>
      </c>
    </row>
    <row r="80" spans="1:130" ht="16.149999999999999" customHeight="1" thickTop="1" x14ac:dyDescent="0.25">
      <c r="A80" s="1244" t="s">
        <v>89</v>
      </c>
      <c r="B80" s="239" t="s">
        <v>90</v>
      </c>
      <c r="C80" s="240"/>
      <c r="D80" s="240"/>
      <c r="E80" s="241"/>
      <c r="F80" s="44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986"/>
      <c r="S80" s="7"/>
      <c r="T80" s="7"/>
      <c r="U80" s="17"/>
      <c r="V80" s="17"/>
      <c r="W80" s="17"/>
      <c r="X80" s="17"/>
      <c r="Y80" s="17"/>
      <c r="Z80" s="7"/>
      <c r="AA80" s="7"/>
      <c r="CG80" s="10">
        <v>0</v>
      </c>
    </row>
    <row r="81" spans="1:130" ht="16.149999999999999" customHeight="1" x14ac:dyDescent="0.25">
      <c r="A81" s="1199"/>
      <c r="B81" s="242" t="s">
        <v>91</v>
      </c>
      <c r="C81" s="223"/>
      <c r="D81" s="223"/>
      <c r="E81" s="243"/>
      <c r="F81" s="44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986"/>
      <c r="S81" s="7"/>
      <c r="T81" s="7"/>
      <c r="U81" s="17"/>
      <c r="V81" s="17"/>
      <c r="W81" s="17"/>
      <c r="X81" s="17"/>
      <c r="Y81" s="17"/>
      <c r="Z81" s="7"/>
      <c r="AA81" s="7"/>
      <c r="CG81" s="10">
        <v>0</v>
      </c>
    </row>
    <row r="82" spans="1:130" ht="31.15" customHeight="1" x14ac:dyDescent="0.25">
      <c r="A82" s="20" t="s">
        <v>92</v>
      </c>
      <c r="B82" s="244"/>
      <c r="C82" s="70"/>
      <c r="D82" s="70"/>
      <c r="E82" s="70"/>
      <c r="F82" s="245"/>
      <c r="G82" s="86"/>
      <c r="H82" s="224"/>
      <c r="I82" s="7"/>
      <c r="J82" s="246"/>
      <c r="K82" s="991"/>
      <c r="L82" s="997"/>
      <c r="M82" s="997"/>
      <c r="N82" s="986"/>
      <c r="O82" s="986"/>
      <c r="P82" s="986"/>
      <c r="Q82" s="986"/>
      <c r="R82" s="986"/>
      <c r="S82" s="7"/>
      <c r="T82" s="7"/>
      <c r="U82" s="17"/>
      <c r="V82" s="17"/>
      <c r="W82" s="17"/>
      <c r="X82" s="17"/>
      <c r="Y82" s="17"/>
      <c r="Z82" s="7"/>
      <c r="AA82" s="7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</row>
    <row r="83" spans="1:130" ht="16.149999999999999" customHeight="1" x14ac:dyDescent="0.25">
      <c r="A83" s="1646" t="s">
        <v>93</v>
      </c>
      <c r="B83" s="1645"/>
      <c r="C83" s="1621" t="s">
        <v>59</v>
      </c>
      <c r="D83" s="1641"/>
      <c r="E83" s="1622"/>
      <c r="F83" s="1621" t="s">
        <v>94</v>
      </c>
      <c r="G83" s="1622"/>
      <c r="H83" s="1621" t="s">
        <v>95</v>
      </c>
      <c r="I83" s="1622"/>
      <c r="J83" s="216"/>
      <c r="K83" s="999"/>
      <c r="L83" s="989"/>
      <c r="M83" s="989"/>
      <c r="N83" s="1000"/>
      <c r="O83" s="1000"/>
      <c r="P83" s="989"/>
      <c r="Q83" s="989"/>
      <c r="R83" s="988"/>
      <c r="S83" s="17"/>
      <c r="T83" s="17"/>
      <c r="U83" s="17"/>
      <c r="V83" s="17"/>
      <c r="W83" s="17"/>
      <c r="X83" s="17"/>
      <c r="Y83" s="17"/>
      <c r="Z83" s="7"/>
      <c r="AA83" s="7"/>
    </row>
    <row r="84" spans="1:130" ht="16.149999999999999" customHeight="1" x14ac:dyDescent="0.25">
      <c r="A84" s="1191"/>
      <c r="B84" s="1185"/>
      <c r="C84" s="1001" t="s">
        <v>17</v>
      </c>
      <c r="D84" s="1171" t="s">
        <v>18</v>
      </c>
      <c r="E84" s="1173" t="s">
        <v>19</v>
      </c>
      <c r="F84" s="30" t="s">
        <v>18</v>
      </c>
      <c r="G84" s="1173" t="s">
        <v>19</v>
      </c>
      <c r="H84" s="30" t="s">
        <v>18</v>
      </c>
      <c r="I84" s="1173" t="s">
        <v>19</v>
      </c>
      <c r="J84" s="166"/>
      <c r="K84" s="216"/>
      <c r="L84" s="989"/>
      <c r="M84" s="989"/>
      <c r="N84" s="989"/>
      <c r="O84" s="1000"/>
      <c r="P84" s="1000"/>
      <c r="Q84" s="989"/>
      <c r="R84" s="989"/>
      <c r="S84" s="17"/>
      <c r="T84" s="17"/>
      <c r="U84" s="17"/>
      <c r="V84" s="17"/>
      <c r="W84" s="17"/>
      <c r="X84" s="17"/>
      <c r="Y84" s="17"/>
      <c r="Z84" s="7"/>
      <c r="AA84" s="7"/>
    </row>
    <row r="85" spans="1:130" ht="16.149999999999999" customHeight="1" x14ac:dyDescent="0.25">
      <c r="A85" s="1621" t="s">
        <v>59</v>
      </c>
      <c r="B85" s="1622"/>
      <c r="C85" s="169">
        <f t="shared" ref="C85:I85" si="8">SUM(C86:C90)</f>
        <v>0</v>
      </c>
      <c r="D85" s="1002">
        <f t="shared" si="8"/>
        <v>0</v>
      </c>
      <c r="E85" s="981">
        <f t="shared" si="8"/>
        <v>0</v>
      </c>
      <c r="F85" s="982">
        <f t="shared" si="8"/>
        <v>0</v>
      </c>
      <c r="G85" s="171">
        <f t="shared" si="8"/>
        <v>0</v>
      </c>
      <c r="H85" s="982">
        <f t="shared" si="8"/>
        <v>0</v>
      </c>
      <c r="I85" s="171">
        <f t="shared" si="8"/>
        <v>0</v>
      </c>
      <c r="J85" s="20"/>
      <c r="K85" s="20"/>
      <c r="L85" s="1003"/>
      <c r="M85" s="989"/>
      <c r="N85" s="989"/>
      <c r="O85" s="1000"/>
      <c r="P85" s="1000"/>
      <c r="Q85" s="1004"/>
      <c r="R85" s="1004"/>
      <c r="S85" s="17"/>
      <c r="T85" s="17"/>
      <c r="U85" s="17"/>
      <c r="V85" s="17"/>
      <c r="W85" s="17"/>
      <c r="X85" s="17"/>
      <c r="Y85" s="17"/>
      <c r="Z85" s="7"/>
      <c r="AA85" s="7"/>
    </row>
    <row r="86" spans="1:130" ht="16.149999999999999" customHeight="1" x14ac:dyDescent="0.25">
      <c r="A86" s="1238" t="s">
        <v>22</v>
      </c>
      <c r="B86" s="1239"/>
      <c r="C86" s="253">
        <f>SUM(D86+E86)</f>
        <v>0</v>
      </c>
      <c r="D86" s="254">
        <f t="shared" ref="D86:E90" si="9">SUM(F86+H86)</f>
        <v>0</v>
      </c>
      <c r="E86" s="155">
        <f t="shared" si="9"/>
        <v>0</v>
      </c>
      <c r="F86" s="119"/>
      <c r="G86" s="123"/>
      <c r="H86" s="119"/>
      <c r="I86" s="123"/>
      <c r="J86" s="255"/>
      <c r="K86" s="216"/>
      <c r="L86" s="989"/>
      <c r="M86" s="989"/>
      <c r="N86" s="989"/>
      <c r="O86" s="1000"/>
      <c r="P86" s="1000"/>
      <c r="Q86" s="1004"/>
      <c r="R86" s="1004"/>
      <c r="S86" s="17"/>
      <c r="T86" s="17"/>
      <c r="U86" s="17"/>
      <c r="V86" s="17"/>
      <c r="W86" s="17"/>
      <c r="X86" s="17"/>
      <c r="Y86" s="17"/>
      <c r="Z86" s="7"/>
      <c r="AA86" s="7"/>
    </row>
    <row r="87" spans="1:130" ht="16.149999999999999" customHeight="1" x14ac:dyDescent="0.25">
      <c r="A87" s="1240" t="s">
        <v>76</v>
      </c>
      <c r="B87" s="1241"/>
      <c r="C87" s="256">
        <f>SUM(D87+E87)</f>
        <v>0</v>
      </c>
      <c r="D87" s="257">
        <f t="shared" si="9"/>
        <v>0</v>
      </c>
      <c r="E87" s="159">
        <f t="shared" si="9"/>
        <v>0</v>
      </c>
      <c r="F87" s="50"/>
      <c r="G87" s="100"/>
      <c r="H87" s="50"/>
      <c r="I87" s="100"/>
      <c r="J87" s="255"/>
      <c r="K87" s="216"/>
      <c r="L87" s="989"/>
      <c r="M87" s="989"/>
      <c r="N87" s="989"/>
      <c r="O87" s="1000"/>
      <c r="P87" s="1000"/>
      <c r="Q87" s="1004"/>
      <c r="R87" s="1004"/>
      <c r="S87" s="17"/>
      <c r="T87" s="17"/>
      <c r="U87" s="17"/>
      <c r="V87" s="17"/>
      <c r="W87" s="17"/>
      <c r="X87" s="17"/>
      <c r="Y87" s="17"/>
      <c r="Z87" s="7"/>
      <c r="AA87" s="7"/>
    </row>
    <row r="88" spans="1:130" ht="16.149999999999999" customHeight="1" x14ac:dyDescent="0.25">
      <c r="A88" s="1240" t="s">
        <v>75</v>
      </c>
      <c r="B88" s="1241"/>
      <c r="C88" s="256">
        <f>SUM(D88+E88)</f>
        <v>0</v>
      </c>
      <c r="D88" s="257">
        <f t="shared" si="9"/>
        <v>0</v>
      </c>
      <c r="E88" s="159">
        <f t="shared" si="9"/>
        <v>0</v>
      </c>
      <c r="F88" s="104"/>
      <c r="G88" s="108"/>
      <c r="H88" s="104"/>
      <c r="I88" s="108"/>
      <c r="J88" s="255"/>
      <c r="K88" s="216"/>
      <c r="L88" s="989"/>
      <c r="M88" s="989"/>
      <c r="N88" s="989"/>
      <c r="O88" s="1000"/>
      <c r="P88" s="1000"/>
      <c r="Q88" s="1004"/>
      <c r="R88" s="1004"/>
      <c r="S88" s="17"/>
      <c r="T88" s="17"/>
      <c r="U88" s="17"/>
      <c r="V88" s="17"/>
      <c r="W88" s="17"/>
      <c r="X88" s="17"/>
      <c r="Y88" s="17"/>
      <c r="Z88" s="7"/>
      <c r="AA88" s="7"/>
    </row>
    <row r="89" spans="1:130" ht="16.149999999999999" customHeight="1" x14ac:dyDescent="0.25">
      <c r="A89" s="1247" t="s">
        <v>96</v>
      </c>
      <c r="B89" s="1248"/>
      <c r="C89" s="258">
        <f>SUM(D89+E89)</f>
        <v>0</v>
      </c>
      <c r="D89" s="259">
        <f t="shared" si="9"/>
        <v>0</v>
      </c>
      <c r="E89" s="260">
        <f t="shared" si="9"/>
        <v>0</v>
      </c>
      <c r="F89" s="134"/>
      <c r="G89" s="138"/>
      <c r="H89" s="134"/>
      <c r="I89" s="138"/>
      <c r="J89" s="255"/>
      <c r="K89" s="216"/>
      <c r="L89" s="989"/>
      <c r="M89" s="989"/>
      <c r="N89" s="989"/>
      <c r="O89" s="1000"/>
      <c r="P89" s="1000"/>
      <c r="Q89" s="1004"/>
      <c r="R89" s="1004"/>
      <c r="S89" s="17"/>
      <c r="T89" s="17"/>
      <c r="U89" s="17"/>
      <c r="V89" s="17"/>
      <c r="W89" s="17"/>
      <c r="X89" s="17"/>
      <c r="Y89" s="17"/>
      <c r="Z89" s="7"/>
      <c r="AA89" s="7"/>
    </row>
    <row r="90" spans="1:130" ht="16.149999999999999" customHeight="1" x14ac:dyDescent="0.25">
      <c r="A90" s="1249" t="s">
        <v>97</v>
      </c>
      <c r="B90" s="1250"/>
      <c r="C90" s="261">
        <f>SUM(D90+E90)</f>
        <v>0</v>
      </c>
      <c r="D90" s="262">
        <f t="shared" si="9"/>
        <v>0</v>
      </c>
      <c r="E90" s="162">
        <f t="shared" si="9"/>
        <v>0</v>
      </c>
      <c r="F90" s="58"/>
      <c r="G90" s="117"/>
      <c r="H90" s="58"/>
      <c r="I90" s="117"/>
      <c r="J90" s="255"/>
      <c r="K90" s="216"/>
      <c r="L90" s="989"/>
      <c r="M90" s="989"/>
      <c r="N90" s="989"/>
      <c r="O90" s="1000"/>
      <c r="P90" s="1000"/>
      <c r="Q90" s="1004"/>
      <c r="R90" s="1004"/>
      <c r="S90" s="17"/>
      <c r="T90" s="17"/>
      <c r="U90" s="17"/>
      <c r="V90" s="17"/>
      <c r="W90" s="17"/>
      <c r="X90" s="17"/>
      <c r="Y90" s="17"/>
      <c r="Z90" s="7"/>
      <c r="AA90" s="7"/>
    </row>
    <row r="91" spans="1:130" s="267" customFormat="1" ht="31.15" customHeight="1" x14ac:dyDescent="0.25">
      <c r="A91" s="1251" t="s">
        <v>98</v>
      </c>
      <c r="B91" s="1251"/>
      <c r="C91" s="1251"/>
      <c r="D91" s="1251"/>
      <c r="E91" s="1251"/>
      <c r="F91" s="1251"/>
      <c r="G91" s="1251"/>
      <c r="H91" s="1251"/>
      <c r="I91" s="1251"/>
      <c r="J91" s="1251"/>
      <c r="K91" s="1251"/>
      <c r="L91" s="1251"/>
      <c r="M91" s="1251"/>
      <c r="N91" s="1251"/>
      <c r="O91" s="1251"/>
      <c r="P91" s="1251"/>
      <c r="Q91" s="263"/>
      <c r="R91" s="264"/>
      <c r="S91" s="264"/>
      <c r="T91" s="264"/>
      <c r="U91" s="264"/>
      <c r="V91" s="264"/>
      <c r="W91" s="264"/>
      <c r="X91" s="264"/>
      <c r="Y91" s="264"/>
      <c r="Z91" s="245"/>
      <c r="AA91" s="24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6"/>
      <c r="CB91" s="266"/>
      <c r="CC91" s="266"/>
      <c r="CD91" s="266"/>
      <c r="CE91" s="266"/>
      <c r="CF91" s="266"/>
      <c r="CG91" s="266"/>
      <c r="CH91" s="266"/>
      <c r="CI91" s="266"/>
      <c r="CJ91" s="266"/>
      <c r="CK91" s="266"/>
      <c r="CL91" s="266"/>
      <c r="CM91" s="266"/>
      <c r="CN91" s="266"/>
      <c r="CO91" s="266"/>
      <c r="CP91" s="266"/>
      <c r="CQ91" s="266"/>
      <c r="CR91" s="266"/>
      <c r="CS91" s="266"/>
      <c r="CT91" s="266"/>
      <c r="CU91" s="266"/>
      <c r="CV91" s="266"/>
      <c r="CW91" s="266"/>
      <c r="CX91" s="266"/>
      <c r="CY91" s="266"/>
      <c r="CZ91" s="266"/>
    </row>
    <row r="92" spans="1:130" ht="31.15" customHeight="1" x14ac:dyDescent="0.25">
      <c r="A92" s="1527" t="s">
        <v>99</v>
      </c>
      <c r="B92" s="1527"/>
      <c r="C92" s="1527"/>
      <c r="D92" s="1527"/>
      <c r="E92" s="1527"/>
      <c r="F92" s="1527"/>
      <c r="G92" s="1527"/>
      <c r="H92" s="1527"/>
      <c r="I92" s="1527"/>
      <c r="J92" s="1527"/>
      <c r="K92" s="1527"/>
      <c r="L92" s="1527"/>
      <c r="M92" s="1527"/>
      <c r="N92" s="1527"/>
      <c r="O92" s="1527"/>
      <c r="P92" s="1527"/>
      <c r="Q92" s="1527"/>
      <c r="R92" s="268"/>
      <c r="S92" s="268"/>
      <c r="T92" s="268"/>
      <c r="U92" s="268"/>
      <c r="V92" s="268"/>
      <c r="W92" s="17"/>
      <c r="X92" s="17"/>
      <c r="Y92" s="17"/>
      <c r="Z92" s="7"/>
      <c r="AA92" s="7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</row>
    <row r="93" spans="1:130" ht="16.149999999999999" customHeight="1" x14ac:dyDescent="0.25">
      <c r="A93" s="1647" t="s">
        <v>100</v>
      </c>
      <c r="B93" s="1648"/>
      <c r="C93" s="1644" t="s">
        <v>101</v>
      </c>
      <c r="D93" s="1646"/>
      <c r="E93" s="1645"/>
      <c r="F93" s="1629" t="s">
        <v>28</v>
      </c>
      <c r="G93" s="1649"/>
      <c r="H93" s="1649"/>
      <c r="I93" s="1649"/>
      <c r="J93" s="1649"/>
      <c r="K93" s="1649"/>
      <c r="L93" s="1649"/>
      <c r="M93" s="1649"/>
      <c r="N93" s="1649"/>
      <c r="O93" s="1649"/>
      <c r="P93" s="1649"/>
      <c r="Q93" s="1632"/>
      <c r="R93" s="166"/>
      <c r="S93" s="244"/>
      <c r="T93" s="216"/>
      <c r="U93" s="216"/>
      <c r="V93" s="244"/>
      <c r="W93" s="17"/>
      <c r="X93" s="17"/>
      <c r="Y93" s="17"/>
      <c r="Z93" s="7"/>
      <c r="AA93" s="7"/>
    </row>
    <row r="94" spans="1:130" ht="16.149999999999999" customHeight="1" x14ac:dyDescent="0.25">
      <c r="A94" s="1223"/>
      <c r="B94" s="1224"/>
      <c r="C94" s="1190"/>
      <c r="D94" s="1191"/>
      <c r="E94" s="1185"/>
      <c r="F94" s="1621" t="s">
        <v>102</v>
      </c>
      <c r="G94" s="1641"/>
      <c r="H94" s="1621" t="s">
        <v>103</v>
      </c>
      <c r="I94" s="1622"/>
      <c r="J94" s="1621" t="s">
        <v>104</v>
      </c>
      <c r="K94" s="1622"/>
      <c r="L94" s="1621" t="s">
        <v>105</v>
      </c>
      <c r="M94" s="1622"/>
      <c r="N94" s="1621" t="s">
        <v>106</v>
      </c>
      <c r="O94" s="1622"/>
      <c r="P94" s="1621" t="s">
        <v>107</v>
      </c>
      <c r="Q94" s="1622"/>
      <c r="R94" s="17"/>
      <c r="S94" s="17"/>
      <c r="T94" s="17"/>
      <c r="U94" s="17"/>
      <c r="V94" s="17"/>
      <c r="W94" s="17"/>
      <c r="X94" s="17"/>
      <c r="Y94" s="17"/>
      <c r="Z94" s="7"/>
      <c r="AA94" s="7"/>
    </row>
    <row r="95" spans="1:130" ht="16.149999999999999" customHeight="1" x14ac:dyDescent="0.25">
      <c r="A95" s="1225"/>
      <c r="B95" s="1226"/>
      <c r="C95" s="1001" t="s">
        <v>17</v>
      </c>
      <c r="D95" s="83" t="s">
        <v>18</v>
      </c>
      <c r="E95" s="1156" t="s">
        <v>19</v>
      </c>
      <c r="F95" s="30" t="s">
        <v>18</v>
      </c>
      <c r="G95" s="1177" t="s">
        <v>19</v>
      </c>
      <c r="H95" s="30" t="s">
        <v>18</v>
      </c>
      <c r="I95" s="1176" t="s">
        <v>19</v>
      </c>
      <c r="J95" s="30" t="s">
        <v>18</v>
      </c>
      <c r="K95" s="1176" t="s">
        <v>19</v>
      </c>
      <c r="L95" s="30" t="s">
        <v>18</v>
      </c>
      <c r="M95" s="1176" t="s">
        <v>19</v>
      </c>
      <c r="N95" s="30" t="s">
        <v>18</v>
      </c>
      <c r="O95" s="1176" t="s">
        <v>19</v>
      </c>
      <c r="P95" s="30" t="s">
        <v>18</v>
      </c>
      <c r="Q95" s="1176" t="s">
        <v>19</v>
      </c>
      <c r="R95" s="17"/>
      <c r="S95" s="17"/>
      <c r="T95" s="17"/>
      <c r="U95" s="17"/>
      <c r="V95" s="17"/>
      <c r="W95" s="17"/>
      <c r="X95" s="17"/>
      <c r="Y95" s="17"/>
      <c r="Z95" s="7"/>
      <c r="AA95" s="7"/>
    </row>
    <row r="96" spans="1:130" ht="16.149999999999999" customHeight="1" x14ac:dyDescent="0.25">
      <c r="A96" s="1245" t="s">
        <v>108</v>
      </c>
      <c r="B96" s="1245"/>
      <c r="C96" s="270">
        <f>SUM(D96+E96)</f>
        <v>0</v>
      </c>
      <c r="D96" s="271">
        <f>+H96+J96+L96+N96+P96</f>
        <v>0</v>
      </c>
      <c r="E96" s="97">
        <f>+I96+K96+M96+O96+Q96</f>
        <v>0</v>
      </c>
      <c r="F96" s="272"/>
      <c r="G96" s="273"/>
      <c r="H96" s="119"/>
      <c r="I96" s="120"/>
      <c r="J96" s="119"/>
      <c r="K96" s="120"/>
      <c r="L96" s="119"/>
      <c r="M96" s="120"/>
      <c r="N96" s="119"/>
      <c r="O96" s="120"/>
      <c r="P96" s="121"/>
      <c r="Q96" s="120"/>
      <c r="R96" s="274"/>
      <c r="S96" s="17"/>
      <c r="T96" s="17"/>
      <c r="U96" s="17"/>
      <c r="V96" s="17"/>
      <c r="W96" s="17"/>
      <c r="X96" s="17"/>
      <c r="Y96" s="17"/>
      <c r="Z96" s="7"/>
      <c r="AA96" s="7"/>
    </row>
    <row r="97" spans="1:130" ht="16.149999999999999" customHeight="1" x14ac:dyDescent="0.25">
      <c r="A97" s="1246" t="s">
        <v>109</v>
      </c>
      <c r="B97" s="1246"/>
      <c r="C97" s="275">
        <f>SUM(D97+E97)</f>
        <v>0</v>
      </c>
      <c r="D97" s="276">
        <f>SUM(J97+L97+N97+P97)</f>
        <v>0</v>
      </c>
      <c r="E97" s="112">
        <f>SUM(K97+M97+O97+Q97)</f>
        <v>0</v>
      </c>
      <c r="F97" s="277"/>
      <c r="G97" s="278"/>
      <c r="H97" s="277"/>
      <c r="I97" s="279"/>
      <c r="J97" s="104"/>
      <c r="K97" s="105"/>
      <c r="L97" s="104"/>
      <c r="M97" s="105"/>
      <c r="N97" s="104"/>
      <c r="O97" s="105"/>
      <c r="P97" s="106"/>
      <c r="Q97" s="105"/>
      <c r="R97" s="274"/>
      <c r="S97" s="17"/>
      <c r="T97" s="17"/>
      <c r="U97" s="17"/>
      <c r="V97" s="17"/>
      <c r="W97" s="17"/>
      <c r="X97" s="17"/>
      <c r="Y97" s="17"/>
      <c r="Z97" s="7"/>
      <c r="AA97" s="7"/>
    </row>
    <row r="98" spans="1:130" ht="16.149999999999999" customHeight="1" x14ac:dyDescent="0.25">
      <c r="A98" s="1246" t="s">
        <v>110</v>
      </c>
      <c r="B98" s="1246"/>
      <c r="C98" s="275">
        <f t="shared" ref="C98:C103" si="10">SUM(D98+E98)</f>
        <v>0</v>
      </c>
      <c r="D98" s="276">
        <f>+J98+L98+N98+P98</f>
        <v>0</v>
      </c>
      <c r="E98" s="112">
        <f>+K98+M98+O98+Q98</f>
        <v>0</v>
      </c>
      <c r="F98" s="280"/>
      <c r="G98" s="281"/>
      <c r="H98" s="280"/>
      <c r="I98" s="282"/>
      <c r="J98" s="134"/>
      <c r="K98" s="135"/>
      <c r="L98" s="134"/>
      <c r="M98" s="135"/>
      <c r="N98" s="134"/>
      <c r="O98" s="135"/>
      <c r="P98" s="136"/>
      <c r="Q98" s="135"/>
      <c r="R98" s="274"/>
      <c r="S98" s="17"/>
      <c r="T98" s="17"/>
      <c r="U98" s="17"/>
      <c r="V98" s="17"/>
      <c r="W98" s="17"/>
      <c r="X98" s="17"/>
      <c r="Y98" s="17"/>
      <c r="Z98" s="7"/>
      <c r="AA98" s="7"/>
    </row>
    <row r="99" spans="1:130" ht="16.149999999999999" customHeight="1" x14ac:dyDescent="0.25">
      <c r="A99" s="1246" t="s">
        <v>111</v>
      </c>
      <c r="B99" s="1246"/>
      <c r="C99" s="275">
        <f>SUM(D99+E99)</f>
        <v>0</v>
      </c>
      <c r="D99" s="276">
        <f>+F99+H99</f>
        <v>0</v>
      </c>
      <c r="E99" s="112">
        <f>+G99+I99</f>
        <v>0</v>
      </c>
      <c r="F99" s="104"/>
      <c r="G99" s="283"/>
      <c r="H99" s="104"/>
      <c r="I99" s="105"/>
      <c r="J99" s="277"/>
      <c r="K99" s="279"/>
      <c r="L99" s="277"/>
      <c r="M99" s="279"/>
      <c r="N99" s="277"/>
      <c r="O99" s="279"/>
      <c r="P99" s="284"/>
      <c r="Q99" s="279"/>
      <c r="R99" s="274"/>
      <c r="S99" s="17"/>
      <c r="T99" s="17"/>
      <c r="U99" s="17"/>
      <c r="V99" s="17"/>
      <c r="W99" s="17"/>
      <c r="X99" s="17"/>
      <c r="Y99" s="17"/>
      <c r="Z99" s="7"/>
      <c r="AA99" s="7"/>
    </row>
    <row r="100" spans="1:130" ht="16.149999999999999" customHeight="1" x14ac:dyDescent="0.25">
      <c r="A100" s="1531" t="s">
        <v>112</v>
      </c>
      <c r="B100" s="1531"/>
      <c r="C100" s="285">
        <f>SUM(D100:E100)</f>
        <v>0</v>
      </c>
      <c r="D100" s="286">
        <f>SUM(H100+J100+L100+N100+P100)</f>
        <v>0</v>
      </c>
      <c r="E100" s="287">
        <f>SUM(I100+K100+M100+O100+Q100)</f>
        <v>0</v>
      </c>
      <c r="F100" s="804"/>
      <c r="G100" s="805"/>
      <c r="H100" s="288"/>
      <c r="I100" s="290"/>
      <c r="J100" s="288"/>
      <c r="K100" s="290"/>
      <c r="L100" s="288"/>
      <c r="M100" s="290"/>
      <c r="N100" s="288"/>
      <c r="O100" s="290"/>
      <c r="P100" s="288"/>
      <c r="Q100" s="290"/>
      <c r="R100" s="274"/>
      <c r="S100" s="17"/>
      <c r="T100" s="17"/>
      <c r="U100" s="17"/>
      <c r="V100" s="17"/>
      <c r="W100" s="17"/>
      <c r="X100" s="17"/>
      <c r="Y100" s="17"/>
      <c r="Z100" s="7"/>
      <c r="AA100" s="7"/>
    </row>
    <row r="101" spans="1:130" ht="16.149999999999999" customHeight="1" x14ac:dyDescent="0.25">
      <c r="A101" s="1640" t="s">
        <v>113</v>
      </c>
      <c r="B101" s="1007" t="s">
        <v>114</v>
      </c>
      <c r="C101" s="1008">
        <f t="shared" si="10"/>
        <v>0</v>
      </c>
      <c r="D101" s="1009">
        <f t="shared" ref="D101:E103" si="11">SUM(F101+H101+J101+L101+N101+P101)</f>
        <v>0</v>
      </c>
      <c r="E101" s="97">
        <f t="shared" si="11"/>
        <v>0</v>
      </c>
      <c r="F101" s="119"/>
      <c r="G101" s="292"/>
      <c r="H101" s="119"/>
      <c r="I101" s="123"/>
      <c r="J101" s="119"/>
      <c r="K101" s="120"/>
      <c r="L101" s="119"/>
      <c r="M101" s="120"/>
      <c r="N101" s="119"/>
      <c r="O101" s="123"/>
      <c r="P101" s="119"/>
      <c r="Q101" s="123"/>
      <c r="R101" s="274"/>
      <c r="S101" s="17"/>
      <c r="T101" s="17"/>
      <c r="U101" s="17"/>
      <c r="V101" s="17"/>
      <c r="W101" s="17"/>
      <c r="X101" s="17"/>
      <c r="Y101" s="17"/>
      <c r="Z101" s="7"/>
      <c r="AA101" s="7"/>
    </row>
    <row r="102" spans="1:130" ht="22.5" customHeight="1" x14ac:dyDescent="0.25">
      <c r="A102" s="1198"/>
      <c r="B102" s="293" t="s">
        <v>115</v>
      </c>
      <c r="C102" s="131">
        <f t="shared" si="10"/>
        <v>0</v>
      </c>
      <c r="D102" s="132">
        <f t="shared" si="11"/>
        <v>0</v>
      </c>
      <c r="E102" s="294">
        <f t="shared" si="11"/>
        <v>0</v>
      </c>
      <c r="F102" s="134"/>
      <c r="G102" s="295"/>
      <c r="H102" s="134"/>
      <c r="I102" s="138"/>
      <c r="J102" s="134"/>
      <c r="K102" s="135"/>
      <c r="L102" s="134"/>
      <c r="M102" s="135"/>
      <c r="N102" s="134"/>
      <c r="O102" s="138"/>
      <c r="P102" s="134"/>
      <c r="Q102" s="138"/>
      <c r="R102" s="274"/>
      <c r="S102" s="17"/>
      <c r="T102" s="17"/>
      <c r="U102" s="17"/>
      <c r="V102" s="17"/>
      <c r="W102" s="17"/>
      <c r="X102" s="17"/>
      <c r="Y102" s="17"/>
      <c r="Z102" s="7"/>
      <c r="AA102" s="7"/>
    </row>
    <row r="103" spans="1:130" ht="25.15" customHeight="1" x14ac:dyDescent="0.25">
      <c r="A103" s="1199"/>
      <c r="B103" s="160" t="s">
        <v>116</v>
      </c>
      <c r="C103" s="54">
        <f t="shared" si="10"/>
        <v>0</v>
      </c>
      <c r="D103" s="114">
        <f t="shared" si="11"/>
        <v>0</v>
      </c>
      <c r="E103" s="201">
        <f t="shared" si="11"/>
        <v>0</v>
      </c>
      <c r="F103" s="58"/>
      <c r="G103" s="296"/>
      <c r="H103" s="58"/>
      <c r="I103" s="117"/>
      <c r="J103" s="58"/>
      <c r="K103" s="59"/>
      <c r="L103" s="58"/>
      <c r="M103" s="59"/>
      <c r="N103" s="58"/>
      <c r="O103" s="117"/>
      <c r="P103" s="58"/>
      <c r="Q103" s="117"/>
      <c r="R103" s="274"/>
      <c r="S103" s="17"/>
      <c r="T103" s="17"/>
      <c r="U103" s="17"/>
      <c r="V103" s="17"/>
      <c r="W103" s="17"/>
      <c r="X103" s="17"/>
      <c r="Y103" s="17"/>
      <c r="Z103" s="7"/>
      <c r="AA103" s="7"/>
    </row>
    <row r="104" spans="1:130" ht="31.15" customHeight="1" x14ac:dyDescent="0.25">
      <c r="A104" s="1010" t="s">
        <v>117</v>
      </c>
      <c r="B104" s="1010"/>
      <c r="C104" s="1010"/>
      <c r="D104" s="1010"/>
      <c r="E104" s="1010"/>
      <c r="F104" s="1011"/>
      <c r="G104" s="1011"/>
      <c r="H104" s="1011"/>
      <c r="I104" s="1012"/>
      <c r="J104" s="1013"/>
      <c r="K104" s="1013"/>
      <c r="L104" s="1014"/>
      <c r="M104" s="1015"/>
      <c r="N104" s="1016"/>
      <c r="O104" s="1011"/>
      <c r="P104" s="1016"/>
      <c r="Q104" s="1017"/>
      <c r="R104" s="304"/>
      <c r="S104" s="304"/>
      <c r="T104" s="305"/>
      <c r="U104" s="305"/>
      <c r="V104" s="305"/>
      <c r="W104" s="306"/>
      <c r="X104" s="305"/>
      <c r="Y104" s="306"/>
      <c r="Z104" s="307"/>
      <c r="AA104" s="30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</row>
    <row r="105" spans="1:130" ht="16.149999999999999" customHeight="1" x14ac:dyDescent="0.25">
      <c r="A105" s="1198" t="s">
        <v>25</v>
      </c>
      <c r="B105" s="1198" t="s">
        <v>26</v>
      </c>
      <c r="C105" s="1201" t="s">
        <v>27</v>
      </c>
      <c r="D105" s="1229"/>
      <c r="E105" s="1205"/>
      <c r="F105" s="1262" t="s">
        <v>28</v>
      </c>
      <c r="G105" s="1262"/>
      <c r="H105" s="1262"/>
      <c r="I105" s="1262"/>
      <c r="J105" s="1262"/>
      <c r="K105" s="1262"/>
      <c r="L105" s="1262"/>
      <c r="M105" s="1262"/>
      <c r="N105" s="1262"/>
      <c r="O105" s="1262"/>
      <c r="P105" s="1262"/>
      <c r="Q105" s="1262"/>
      <c r="R105" s="1262"/>
      <c r="S105" s="1262"/>
      <c r="T105" s="1263"/>
      <c r="U105" s="1263"/>
      <c r="V105" s="1262"/>
      <c r="W105" s="1262"/>
      <c r="X105" s="1262"/>
      <c r="Y105" s="1262"/>
      <c r="Z105" s="1262"/>
      <c r="AA105" s="1226"/>
    </row>
    <row r="106" spans="1:130" ht="16.149999999999999" customHeight="1" x14ac:dyDescent="0.25">
      <c r="A106" s="1198"/>
      <c r="B106" s="1198"/>
      <c r="C106" s="1190"/>
      <c r="D106" s="1191"/>
      <c r="E106" s="1185"/>
      <c r="F106" s="1641" t="s">
        <v>118</v>
      </c>
      <c r="G106" s="1622"/>
      <c r="H106" s="1621" t="s">
        <v>119</v>
      </c>
      <c r="I106" s="1622"/>
      <c r="J106" s="1621" t="s">
        <v>120</v>
      </c>
      <c r="K106" s="1622"/>
      <c r="L106" s="1641" t="s">
        <v>121</v>
      </c>
      <c r="M106" s="1622"/>
      <c r="N106" s="1621" t="s">
        <v>122</v>
      </c>
      <c r="O106" s="1622"/>
      <c r="P106" s="1621" t="s">
        <v>123</v>
      </c>
      <c r="Q106" s="1622"/>
      <c r="R106" s="1621" t="s">
        <v>124</v>
      </c>
      <c r="S106" s="1622"/>
      <c r="T106" s="1621" t="s">
        <v>125</v>
      </c>
      <c r="U106" s="1622"/>
      <c r="V106" s="1621" t="s">
        <v>126</v>
      </c>
      <c r="W106" s="1622"/>
      <c r="X106" s="1621" t="s">
        <v>127</v>
      </c>
      <c r="Y106" s="1622"/>
      <c r="Z106" s="1652" t="s">
        <v>128</v>
      </c>
      <c r="AA106" s="1653"/>
    </row>
    <row r="107" spans="1:130" ht="16.149999999999999" customHeight="1" x14ac:dyDescent="0.25">
      <c r="A107" s="1199"/>
      <c r="B107" s="1199"/>
      <c r="C107" s="30" t="s">
        <v>17</v>
      </c>
      <c r="D107" s="83" t="s">
        <v>18</v>
      </c>
      <c r="E107" s="1155" t="s">
        <v>19</v>
      </c>
      <c r="F107" s="1171" t="s">
        <v>18</v>
      </c>
      <c r="G107" s="1156" t="s">
        <v>19</v>
      </c>
      <c r="H107" s="30" t="s">
        <v>18</v>
      </c>
      <c r="I107" s="1156" t="s">
        <v>19</v>
      </c>
      <c r="J107" s="30" t="s">
        <v>18</v>
      </c>
      <c r="K107" s="1156" t="s">
        <v>19</v>
      </c>
      <c r="L107" s="1171" t="s">
        <v>18</v>
      </c>
      <c r="M107" s="1156" t="s">
        <v>19</v>
      </c>
      <c r="N107" s="30" t="s">
        <v>18</v>
      </c>
      <c r="O107" s="1156" t="s">
        <v>19</v>
      </c>
      <c r="P107" s="30" t="s">
        <v>18</v>
      </c>
      <c r="Q107" s="1156" t="s">
        <v>19</v>
      </c>
      <c r="R107" s="30" t="s">
        <v>18</v>
      </c>
      <c r="S107" s="1166" t="s">
        <v>19</v>
      </c>
      <c r="T107" s="30" t="s">
        <v>18</v>
      </c>
      <c r="U107" s="1156" t="s">
        <v>19</v>
      </c>
      <c r="V107" s="30" t="s">
        <v>18</v>
      </c>
      <c r="W107" s="1156" t="s">
        <v>19</v>
      </c>
      <c r="X107" s="30" t="s">
        <v>18</v>
      </c>
      <c r="Y107" s="1156" t="s">
        <v>19</v>
      </c>
      <c r="Z107" s="1018" t="s">
        <v>18</v>
      </c>
      <c r="AA107" s="310" t="s">
        <v>19</v>
      </c>
      <c r="AB107" s="311"/>
    </row>
    <row r="108" spans="1:130" ht="16.149999999999999" customHeight="1" x14ac:dyDescent="0.25">
      <c r="A108" s="1254" t="s">
        <v>129</v>
      </c>
      <c r="B108" s="94" t="s">
        <v>130</v>
      </c>
      <c r="C108" s="253">
        <f t="shared" ref="C108:C137" si="12">SUM(D108+E108)</f>
        <v>0</v>
      </c>
      <c r="D108" s="312">
        <f t="shared" ref="D108:D137" si="13">SUM(F108+H108+J108+L108+N108+P108+R108+T108+V108+X108+Z108)</f>
        <v>0</v>
      </c>
      <c r="E108" s="313">
        <f t="shared" ref="E108:E137" si="14">SUM(G108+I108+K108+M108+O108+Q108+S108+U108+W108+Y108+AA108)</f>
        <v>0</v>
      </c>
      <c r="F108" s="314"/>
      <c r="G108" s="123"/>
      <c r="H108" s="119"/>
      <c r="I108" s="120"/>
      <c r="J108" s="119"/>
      <c r="K108" s="120"/>
      <c r="L108" s="292"/>
      <c r="M108" s="120"/>
      <c r="N108" s="119"/>
      <c r="O108" s="120"/>
      <c r="P108" s="119"/>
      <c r="Q108" s="120"/>
      <c r="R108" s="119"/>
      <c r="S108" s="120"/>
      <c r="T108" s="119"/>
      <c r="U108" s="120"/>
      <c r="V108" s="121"/>
      <c r="W108" s="120"/>
      <c r="X108" s="121"/>
      <c r="Y108" s="120"/>
      <c r="Z108" s="315"/>
      <c r="AA108" s="316"/>
    </row>
    <row r="109" spans="1:130" ht="16.149999999999999" customHeight="1" x14ac:dyDescent="0.25">
      <c r="A109" s="1255"/>
      <c r="B109" s="1164" t="s">
        <v>131</v>
      </c>
      <c r="C109" s="256">
        <f t="shared" si="12"/>
        <v>0</v>
      </c>
      <c r="D109" s="317">
        <f t="shared" si="13"/>
        <v>0</v>
      </c>
      <c r="E109" s="318">
        <f t="shared" si="14"/>
        <v>0</v>
      </c>
      <c r="F109" s="187"/>
      <c r="G109" s="108"/>
      <c r="H109" s="104"/>
      <c r="I109" s="105"/>
      <c r="J109" s="104"/>
      <c r="K109" s="105"/>
      <c r="L109" s="283"/>
      <c r="M109" s="105"/>
      <c r="N109" s="104"/>
      <c r="O109" s="105"/>
      <c r="P109" s="104"/>
      <c r="Q109" s="105"/>
      <c r="R109" s="104"/>
      <c r="S109" s="105"/>
      <c r="T109" s="104"/>
      <c r="U109" s="105"/>
      <c r="V109" s="106"/>
      <c r="W109" s="105"/>
      <c r="X109" s="106"/>
      <c r="Y109" s="105"/>
      <c r="Z109" s="319"/>
      <c r="AA109" s="320"/>
    </row>
    <row r="110" spans="1:130" ht="16.149999999999999" customHeight="1" x14ac:dyDescent="0.25">
      <c r="A110" s="1255"/>
      <c r="B110" s="1165" t="s">
        <v>132</v>
      </c>
      <c r="C110" s="256">
        <f t="shared" si="12"/>
        <v>0</v>
      </c>
      <c r="D110" s="317">
        <f t="shared" si="13"/>
        <v>0</v>
      </c>
      <c r="E110" s="318">
        <f t="shared" si="14"/>
        <v>0</v>
      </c>
      <c r="F110" s="187"/>
      <c r="G110" s="108"/>
      <c r="H110" s="104"/>
      <c r="I110" s="105"/>
      <c r="J110" s="104"/>
      <c r="K110" s="105"/>
      <c r="L110" s="283"/>
      <c r="M110" s="105"/>
      <c r="N110" s="104"/>
      <c r="O110" s="105"/>
      <c r="P110" s="104"/>
      <c r="Q110" s="105"/>
      <c r="R110" s="104"/>
      <c r="S110" s="105"/>
      <c r="T110" s="104"/>
      <c r="U110" s="105"/>
      <c r="V110" s="106"/>
      <c r="W110" s="105"/>
      <c r="X110" s="106"/>
      <c r="Y110" s="105"/>
      <c r="Z110" s="319"/>
      <c r="AA110" s="320"/>
    </row>
    <row r="111" spans="1:130" ht="16.149999999999999" customHeight="1" x14ac:dyDescent="0.25">
      <c r="A111" s="1256"/>
      <c r="B111" s="1165" t="s">
        <v>133</v>
      </c>
      <c r="C111" s="321">
        <f t="shared" si="12"/>
        <v>0</v>
      </c>
      <c r="D111" s="322">
        <f t="shared" si="13"/>
        <v>0</v>
      </c>
      <c r="E111" s="323">
        <f t="shared" si="14"/>
        <v>0</v>
      </c>
      <c r="F111" s="187"/>
      <c r="G111" s="108"/>
      <c r="H111" s="104"/>
      <c r="I111" s="105"/>
      <c r="J111" s="104"/>
      <c r="K111" s="105"/>
      <c r="L111" s="283"/>
      <c r="M111" s="105"/>
      <c r="N111" s="104"/>
      <c r="O111" s="105"/>
      <c r="P111" s="104"/>
      <c r="Q111" s="105"/>
      <c r="R111" s="104"/>
      <c r="S111" s="105"/>
      <c r="T111" s="104"/>
      <c r="U111" s="105"/>
      <c r="V111" s="106"/>
      <c r="W111" s="105"/>
      <c r="X111" s="106"/>
      <c r="Y111" s="105"/>
      <c r="Z111" s="319"/>
      <c r="AA111" s="320"/>
    </row>
    <row r="112" spans="1:130" ht="16.149999999999999" customHeight="1" x14ac:dyDescent="0.25">
      <c r="A112" s="1257"/>
      <c r="B112" s="113" t="s">
        <v>134</v>
      </c>
      <c r="C112" s="261">
        <f t="shared" si="12"/>
        <v>0</v>
      </c>
      <c r="D112" s="324">
        <f t="shared" si="13"/>
        <v>0</v>
      </c>
      <c r="E112" s="325">
        <f t="shared" si="14"/>
        <v>0</v>
      </c>
      <c r="F112" s="326"/>
      <c r="G112" s="117"/>
      <c r="H112" s="58"/>
      <c r="I112" s="59"/>
      <c r="J112" s="58"/>
      <c r="K112" s="59"/>
      <c r="L112" s="296"/>
      <c r="M112" s="59"/>
      <c r="N112" s="58"/>
      <c r="O112" s="59"/>
      <c r="P112" s="58"/>
      <c r="Q112" s="59"/>
      <c r="R112" s="58"/>
      <c r="S112" s="59"/>
      <c r="T112" s="58"/>
      <c r="U112" s="59"/>
      <c r="V112" s="115"/>
      <c r="W112" s="59"/>
      <c r="X112" s="115"/>
      <c r="Y112" s="59"/>
      <c r="Z112" s="327"/>
      <c r="AA112" s="205"/>
    </row>
    <row r="113" spans="1:27" ht="16.149999999999999" customHeight="1" x14ac:dyDescent="0.25">
      <c r="A113" s="1254" t="s">
        <v>135</v>
      </c>
      <c r="B113" s="94" t="s">
        <v>130</v>
      </c>
      <c r="C113" s="253">
        <f t="shared" si="12"/>
        <v>0</v>
      </c>
      <c r="D113" s="312">
        <f t="shared" si="13"/>
        <v>0</v>
      </c>
      <c r="E113" s="313">
        <f t="shared" si="14"/>
        <v>0</v>
      </c>
      <c r="F113" s="314"/>
      <c r="G113" s="123"/>
      <c r="H113" s="119"/>
      <c r="I113" s="120"/>
      <c r="J113" s="119"/>
      <c r="K113" s="120"/>
      <c r="L113" s="292"/>
      <c r="M113" s="120"/>
      <c r="N113" s="119"/>
      <c r="O113" s="120"/>
      <c r="P113" s="119"/>
      <c r="Q113" s="120"/>
      <c r="R113" s="119"/>
      <c r="S113" s="120"/>
      <c r="T113" s="119"/>
      <c r="U113" s="120"/>
      <c r="V113" s="121"/>
      <c r="W113" s="120"/>
      <c r="X113" s="121"/>
      <c r="Y113" s="120"/>
      <c r="Z113" s="315"/>
      <c r="AA113" s="316"/>
    </row>
    <row r="114" spans="1:27" ht="16.149999999999999" customHeight="1" x14ac:dyDescent="0.25">
      <c r="A114" s="1255"/>
      <c r="B114" s="1164" t="s">
        <v>131</v>
      </c>
      <c r="C114" s="256">
        <f t="shared" si="12"/>
        <v>0</v>
      </c>
      <c r="D114" s="317">
        <f t="shared" si="13"/>
        <v>0</v>
      </c>
      <c r="E114" s="318">
        <f t="shared" si="14"/>
        <v>0</v>
      </c>
      <c r="F114" s="187"/>
      <c r="G114" s="108"/>
      <c r="H114" s="104"/>
      <c r="I114" s="105"/>
      <c r="J114" s="104"/>
      <c r="K114" s="105"/>
      <c r="L114" s="283"/>
      <c r="M114" s="105"/>
      <c r="N114" s="104"/>
      <c r="O114" s="105"/>
      <c r="P114" s="104"/>
      <c r="Q114" s="105"/>
      <c r="R114" s="104"/>
      <c r="S114" s="105"/>
      <c r="T114" s="104"/>
      <c r="U114" s="105"/>
      <c r="V114" s="106"/>
      <c r="W114" s="105"/>
      <c r="X114" s="106"/>
      <c r="Y114" s="105"/>
      <c r="Z114" s="319"/>
      <c r="AA114" s="320"/>
    </row>
    <row r="115" spans="1:27" ht="16.149999999999999" customHeight="1" x14ac:dyDescent="0.25">
      <c r="A115" s="1255"/>
      <c r="B115" s="1165" t="s">
        <v>132</v>
      </c>
      <c r="C115" s="256">
        <f t="shared" si="12"/>
        <v>0</v>
      </c>
      <c r="D115" s="317">
        <f t="shared" si="13"/>
        <v>0</v>
      </c>
      <c r="E115" s="318">
        <f t="shared" si="14"/>
        <v>0</v>
      </c>
      <c r="F115" s="187"/>
      <c r="G115" s="108"/>
      <c r="H115" s="104"/>
      <c r="I115" s="105"/>
      <c r="J115" s="104"/>
      <c r="K115" s="105"/>
      <c r="L115" s="283"/>
      <c r="M115" s="105"/>
      <c r="N115" s="104"/>
      <c r="O115" s="105"/>
      <c r="P115" s="104"/>
      <c r="Q115" s="105"/>
      <c r="R115" s="104"/>
      <c r="S115" s="105"/>
      <c r="T115" s="104"/>
      <c r="U115" s="105"/>
      <c r="V115" s="106"/>
      <c r="W115" s="105"/>
      <c r="X115" s="106"/>
      <c r="Y115" s="105"/>
      <c r="Z115" s="319"/>
      <c r="AA115" s="320"/>
    </row>
    <row r="116" spans="1:27" ht="16.149999999999999" customHeight="1" x14ac:dyDescent="0.25">
      <c r="A116" s="1256"/>
      <c r="B116" s="1165" t="s">
        <v>133</v>
      </c>
      <c r="C116" s="321">
        <f t="shared" si="12"/>
        <v>0</v>
      </c>
      <c r="D116" s="322">
        <f t="shared" si="13"/>
        <v>0</v>
      </c>
      <c r="E116" s="323">
        <f t="shared" si="14"/>
        <v>0</v>
      </c>
      <c r="F116" s="187"/>
      <c r="G116" s="108"/>
      <c r="H116" s="104"/>
      <c r="I116" s="105"/>
      <c r="J116" s="104"/>
      <c r="K116" s="105"/>
      <c r="L116" s="283"/>
      <c r="M116" s="105"/>
      <c r="N116" s="104"/>
      <c r="O116" s="105"/>
      <c r="P116" s="104"/>
      <c r="Q116" s="105"/>
      <c r="R116" s="104"/>
      <c r="S116" s="105"/>
      <c r="T116" s="104"/>
      <c r="U116" s="105"/>
      <c r="V116" s="106"/>
      <c r="W116" s="105"/>
      <c r="X116" s="106"/>
      <c r="Y116" s="105"/>
      <c r="Z116" s="319"/>
      <c r="AA116" s="320"/>
    </row>
    <row r="117" spans="1:27" ht="16.149999999999999" customHeight="1" x14ac:dyDescent="0.25">
      <c r="A117" s="1257"/>
      <c r="B117" s="113" t="s">
        <v>134</v>
      </c>
      <c r="C117" s="261">
        <f t="shared" si="12"/>
        <v>0</v>
      </c>
      <c r="D117" s="324">
        <f t="shared" si="13"/>
        <v>0</v>
      </c>
      <c r="E117" s="325">
        <f t="shared" si="14"/>
        <v>0</v>
      </c>
      <c r="F117" s="326"/>
      <c r="G117" s="117"/>
      <c r="H117" s="58"/>
      <c r="I117" s="59"/>
      <c r="J117" s="58"/>
      <c r="K117" s="59"/>
      <c r="L117" s="296"/>
      <c r="M117" s="59"/>
      <c r="N117" s="58"/>
      <c r="O117" s="59"/>
      <c r="P117" s="58"/>
      <c r="Q117" s="59"/>
      <c r="R117" s="58"/>
      <c r="S117" s="59"/>
      <c r="T117" s="58"/>
      <c r="U117" s="59"/>
      <c r="V117" s="115"/>
      <c r="W117" s="59"/>
      <c r="X117" s="115"/>
      <c r="Y117" s="59"/>
      <c r="Z117" s="327"/>
      <c r="AA117" s="205"/>
    </row>
    <row r="118" spans="1:27" ht="16.149999999999999" customHeight="1" x14ac:dyDescent="0.25">
      <c r="A118" s="1640" t="s">
        <v>136</v>
      </c>
      <c r="B118" s="94" t="s">
        <v>130</v>
      </c>
      <c r="C118" s="253">
        <f t="shared" si="12"/>
        <v>0</v>
      </c>
      <c r="D118" s="312">
        <f t="shared" si="13"/>
        <v>0</v>
      </c>
      <c r="E118" s="313">
        <f t="shared" si="14"/>
        <v>0</v>
      </c>
      <c r="F118" s="314"/>
      <c r="G118" s="123"/>
      <c r="H118" s="119"/>
      <c r="I118" s="120"/>
      <c r="J118" s="119"/>
      <c r="K118" s="120"/>
      <c r="L118" s="292"/>
      <c r="M118" s="120"/>
      <c r="N118" s="119"/>
      <c r="O118" s="120"/>
      <c r="P118" s="119"/>
      <c r="Q118" s="120"/>
      <c r="R118" s="119"/>
      <c r="S118" s="120"/>
      <c r="T118" s="119"/>
      <c r="U118" s="120"/>
      <c r="V118" s="121"/>
      <c r="W118" s="120"/>
      <c r="X118" s="121"/>
      <c r="Y118" s="120"/>
      <c r="Z118" s="315"/>
      <c r="AA118" s="316"/>
    </row>
    <row r="119" spans="1:27" ht="16.149999999999999" customHeight="1" x14ac:dyDescent="0.25">
      <c r="A119" s="1198"/>
      <c r="B119" s="1164" t="s">
        <v>131</v>
      </c>
      <c r="C119" s="256">
        <f t="shared" si="12"/>
        <v>0</v>
      </c>
      <c r="D119" s="317">
        <f t="shared" si="13"/>
        <v>0</v>
      </c>
      <c r="E119" s="318">
        <f t="shared" si="14"/>
        <v>0</v>
      </c>
      <c r="F119" s="187"/>
      <c r="G119" s="108"/>
      <c r="H119" s="104"/>
      <c r="I119" s="105"/>
      <c r="J119" s="104"/>
      <c r="K119" s="105"/>
      <c r="L119" s="283"/>
      <c r="M119" s="105"/>
      <c r="N119" s="104"/>
      <c r="O119" s="105"/>
      <c r="P119" s="104"/>
      <c r="Q119" s="105"/>
      <c r="R119" s="104"/>
      <c r="S119" s="105"/>
      <c r="T119" s="104"/>
      <c r="U119" s="105"/>
      <c r="V119" s="106"/>
      <c r="W119" s="105"/>
      <c r="X119" s="106"/>
      <c r="Y119" s="105"/>
      <c r="Z119" s="319"/>
      <c r="AA119" s="320"/>
    </row>
    <row r="120" spans="1:27" ht="16.149999999999999" customHeight="1" x14ac:dyDescent="0.25">
      <c r="A120" s="1198"/>
      <c r="B120" s="1165" t="s">
        <v>132</v>
      </c>
      <c r="C120" s="256">
        <f t="shared" si="12"/>
        <v>0</v>
      </c>
      <c r="D120" s="317">
        <f t="shared" si="13"/>
        <v>0</v>
      </c>
      <c r="E120" s="318">
        <f t="shared" si="14"/>
        <v>0</v>
      </c>
      <c r="F120" s="187"/>
      <c r="G120" s="108"/>
      <c r="H120" s="104"/>
      <c r="I120" s="105"/>
      <c r="J120" s="104"/>
      <c r="K120" s="105"/>
      <c r="L120" s="283"/>
      <c r="M120" s="105"/>
      <c r="N120" s="104"/>
      <c r="O120" s="105"/>
      <c r="P120" s="104"/>
      <c r="Q120" s="105"/>
      <c r="R120" s="104"/>
      <c r="S120" s="105"/>
      <c r="T120" s="104"/>
      <c r="U120" s="105"/>
      <c r="V120" s="106"/>
      <c r="W120" s="105"/>
      <c r="X120" s="106"/>
      <c r="Y120" s="105"/>
      <c r="Z120" s="319"/>
      <c r="AA120" s="320"/>
    </row>
    <row r="121" spans="1:27" ht="16.149999999999999" customHeight="1" x14ac:dyDescent="0.25">
      <c r="A121" s="1198"/>
      <c r="B121" s="1165" t="s">
        <v>133</v>
      </c>
      <c r="C121" s="321">
        <f t="shared" si="12"/>
        <v>0</v>
      </c>
      <c r="D121" s="322">
        <f t="shared" si="13"/>
        <v>0</v>
      </c>
      <c r="E121" s="323">
        <f t="shared" si="14"/>
        <v>0</v>
      </c>
      <c r="F121" s="187"/>
      <c r="G121" s="108"/>
      <c r="H121" s="104"/>
      <c r="I121" s="105"/>
      <c r="J121" s="104"/>
      <c r="K121" s="105"/>
      <c r="L121" s="283"/>
      <c r="M121" s="105"/>
      <c r="N121" s="104"/>
      <c r="O121" s="105"/>
      <c r="P121" s="104"/>
      <c r="Q121" s="105"/>
      <c r="R121" s="104"/>
      <c r="S121" s="105"/>
      <c r="T121" s="104"/>
      <c r="U121" s="105"/>
      <c r="V121" s="106"/>
      <c r="W121" s="105"/>
      <c r="X121" s="106"/>
      <c r="Y121" s="105"/>
      <c r="Z121" s="319"/>
      <c r="AA121" s="320"/>
    </row>
    <row r="122" spans="1:27" ht="16.149999999999999" customHeight="1" x14ac:dyDescent="0.25">
      <c r="A122" s="1199"/>
      <c r="B122" s="113" t="s">
        <v>134</v>
      </c>
      <c r="C122" s="261">
        <f t="shared" si="12"/>
        <v>0</v>
      </c>
      <c r="D122" s="324">
        <f t="shared" si="13"/>
        <v>0</v>
      </c>
      <c r="E122" s="325">
        <f t="shared" si="14"/>
        <v>0</v>
      </c>
      <c r="F122" s="326"/>
      <c r="G122" s="117"/>
      <c r="H122" s="58"/>
      <c r="I122" s="59"/>
      <c r="J122" s="58"/>
      <c r="K122" s="59"/>
      <c r="L122" s="296"/>
      <c r="M122" s="59"/>
      <c r="N122" s="58"/>
      <c r="O122" s="59"/>
      <c r="P122" s="58"/>
      <c r="Q122" s="59"/>
      <c r="R122" s="58"/>
      <c r="S122" s="59"/>
      <c r="T122" s="58"/>
      <c r="U122" s="59"/>
      <c r="V122" s="115"/>
      <c r="W122" s="59"/>
      <c r="X122" s="115"/>
      <c r="Y122" s="59"/>
      <c r="Z122" s="327"/>
      <c r="AA122" s="205"/>
    </row>
    <row r="123" spans="1:27" ht="16.149999999999999" customHeight="1" x14ac:dyDescent="0.25">
      <c r="A123" s="1254" t="s">
        <v>137</v>
      </c>
      <c r="B123" s="94" t="s">
        <v>130</v>
      </c>
      <c r="C123" s="253">
        <f t="shared" si="12"/>
        <v>0</v>
      </c>
      <c r="D123" s="312">
        <f t="shared" si="13"/>
        <v>0</v>
      </c>
      <c r="E123" s="313">
        <f t="shared" si="14"/>
        <v>0</v>
      </c>
      <c r="F123" s="314"/>
      <c r="G123" s="123"/>
      <c r="H123" s="119"/>
      <c r="I123" s="120"/>
      <c r="J123" s="119"/>
      <c r="K123" s="120"/>
      <c r="L123" s="292"/>
      <c r="M123" s="120"/>
      <c r="N123" s="119"/>
      <c r="O123" s="120"/>
      <c r="P123" s="119"/>
      <c r="Q123" s="120"/>
      <c r="R123" s="119"/>
      <c r="S123" s="120"/>
      <c r="T123" s="119"/>
      <c r="U123" s="120"/>
      <c r="V123" s="121"/>
      <c r="W123" s="120"/>
      <c r="X123" s="121"/>
      <c r="Y123" s="120"/>
      <c r="Z123" s="315"/>
      <c r="AA123" s="316"/>
    </row>
    <row r="124" spans="1:27" ht="16.149999999999999" customHeight="1" x14ac:dyDescent="0.25">
      <c r="A124" s="1255"/>
      <c r="B124" s="1164" t="s">
        <v>131</v>
      </c>
      <c r="C124" s="256">
        <f t="shared" si="12"/>
        <v>0</v>
      </c>
      <c r="D124" s="317">
        <f t="shared" si="13"/>
        <v>0</v>
      </c>
      <c r="E124" s="318">
        <f t="shared" si="14"/>
        <v>0</v>
      </c>
      <c r="F124" s="187"/>
      <c r="G124" s="108"/>
      <c r="H124" s="104"/>
      <c r="I124" s="105"/>
      <c r="J124" s="104"/>
      <c r="K124" s="105"/>
      <c r="L124" s="283"/>
      <c r="M124" s="105"/>
      <c r="N124" s="104"/>
      <c r="O124" s="105"/>
      <c r="P124" s="104"/>
      <c r="Q124" s="105"/>
      <c r="R124" s="104"/>
      <c r="S124" s="105"/>
      <c r="T124" s="104"/>
      <c r="U124" s="105"/>
      <c r="V124" s="106"/>
      <c r="W124" s="105"/>
      <c r="X124" s="106"/>
      <c r="Y124" s="105"/>
      <c r="Z124" s="319"/>
      <c r="AA124" s="320"/>
    </row>
    <row r="125" spans="1:27" ht="16.149999999999999" customHeight="1" x14ac:dyDescent="0.25">
      <c r="A125" s="1255"/>
      <c r="B125" s="1165" t="s">
        <v>132</v>
      </c>
      <c r="C125" s="256">
        <f t="shared" si="12"/>
        <v>0</v>
      </c>
      <c r="D125" s="317">
        <f t="shared" si="13"/>
        <v>0</v>
      </c>
      <c r="E125" s="318">
        <f t="shared" si="14"/>
        <v>0</v>
      </c>
      <c r="F125" s="187"/>
      <c r="G125" s="108"/>
      <c r="H125" s="104"/>
      <c r="I125" s="105"/>
      <c r="J125" s="104"/>
      <c r="K125" s="105"/>
      <c r="L125" s="283"/>
      <c r="M125" s="105"/>
      <c r="N125" s="104"/>
      <c r="O125" s="105"/>
      <c r="P125" s="104"/>
      <c r="Q125" s="105"/>
      <c r="R125" s="104"/>
      <c r="S125" s="105"/>
      <c r="T125" s="104"/>
      <c r="U125" s="105"/>
      <c r="V125" s="106"/>
      <c r="W125" s="105"/>
      <c r="X125" s="106"/>
      <c r="Y125" s="105"/>
      <c r="Z125" s="319"/>
      <c r="AA125" s="320"/>
    </row>
    <row r="126" spans="1:27" ht="16.149999999999999" customHeight="1" x14ac:dyDescent="0.25">
      <c r="A126" s="1256"/>
      <c r="B126" s="1165" t="s">
        <v>133</v>
      </c>
      <c r="C126" s="321">
        <f t="shared" si="12"/>
        <v>0</v>
      </c>
      <c r="D126" s="322">
        <f t="shared" si="13"/>
        <v>0</v>
      </c>
      <c r="E126" s="323">
        <f t="shared" si="14"/>
        <v>0</v>
      </c>
      <c r="F126" s="187"/>
      <c r="G126" s="108"/>
      <c r="H126" s="104"/>
      <c r="I126" s="105"/>
      <c r="J126" s="104"/>
      <c r="K126" s="105"/>
      <c r="L126" s="283"/>
      <c r="M126" s="105"/>
      <c r="N126" s="104"/>
      <c r="O126" s="105"/>
      <c r="P126" s="104"/>
      <c r="Q126" s="105"/>
      <c r="R126" s="104"/>
      <c r="S126" s="105"/>
      <c r="T126" s="104"/>
      <c r="U126" s="105"/>
      <c r="V126" s="106"/>
      <c r="W126" s="105"/>
      <c r="X126" s="106"/>
      <c r="Y126" s="105"/>
      <c r="Z126" s="319"/>
      <c r="AA126" s="320"/>
    </row>
    <row r="127" spans="1:27" ht="16.149999999999999" customHeight="1" x14ac:dyDescent="0.25">
      <c r="A127" s="1257"/>
      <c r="B127" s="113" t="s">
        <v>134</v>
      </c>
      <c r="C127" s="261">
        <f t="shared" si="12"/>
        <v>0</v>
      </c>
      <c r="D127" s="324">
        <f t="shared" si="13"/>
        <v>0</v>
      </c>
      <c r="E127" s="325">
        <f t="shared" si="14"/>
        <v>0</v>
      </c>
      <c r="F127" s="326"/>
      <c r="G127" s="117"/>
      <c r="H127" s="58"/>
      <c r="I127" s="59"/>
      <c r="J127" s="58"/>
      <c r="K127" s="59"/>
      <c r="L127" s="296"/>
      <c r="M127" s="59"/>
      <c r="N127" s="58"/>
      <c r="O127" s="59"/>
      <c r="P127" s="58"/>
      <c r="Q127" s="59"/>
      <c r="R127" s="58"/>
      <c r="S127" s="59"/>
      <c r="T127" s="58"/>
      <c r="U127" s="59"/>
      <c r="V127" s="115"/>
      <c r="W127" s="59"/>
      <c r="X127" s="115"/>
      <c r="Y127" s="59"/>
      <c r="Z127" s="327"/>
      <c r="AA127" s="205"/>
    </row>
    <row r="128" spans="1:27" ht="16.149999999999999" customHeight="1" x14ac:dyDescent="0.25">
      <c r="A128" s="1254" t="s">
        <v>138</v>
      </c>
      <c r="B128" s="94" t="s">
        <v>130</v>
      </c>
      <c r="C128" s="253">
        <f t="shared" si="12"/>
        <v>0</v>
      </c>
      <c r="D128" s="312">
        <f t="shared" si="13"/>
        <v>0</v>
      </c>
      <c r="E128" s="313">
        <f t="shared" si="14"/>
        <v>0</v>
      </c>
      <c r="F128" s="314"/>
      <c r="G128" s="123"/>
      <c r="H128" s="119"/>
      <c r="I128" s="120"/>
      <c r="J128" s="119"/>
      <c r="K128" s="120"/>
      <c r="L128" s="292"/>
      <c r="M128" s="120"/>
      <c r="N128" s="119"/>
      <c r="O128" s="120"/>
      <c r="P128" s="119"/>
      <c r="Q128" s="120"/>
      <c r="R128" s="119"/>
      <c r="S128" s="120"/>
      <c r="T128" s="119"/>
      <c r="U128" s="120"/>
      <c r="V128" s="121"/>
      <c r="W128" s="120"/>
      <c r="X128" s="121"/>
      <c r="Y128" s="120"/>
      <c r="Z128" s="315"/>
      <c r="AA128" s="316"/>
    </row>
    <row r="129" spans="1:27" ht="16.149999999999999" customHeight="1" x14ac:dyDescent="0.25">
      <c r="A129" s="1255"/>
      <c r="B129" s="1164" t="s">
        <v>131</v>
      </c>
      <c r="C129" s="256">
        <f t="shared" si="12"/>
        <v>0</v>
      </c>
      <c r="D129" s="317">
        <f t="shared" si="13"/>
        <v>0</v>
      </c>
      <c r="E129" s="318">
        <f t="shared" si="14"/>
        <v>0</v>
      </c>
      <c r="F129" s="187"/>
      <c r="G129" s="108"/>
      <c r="H129" s="104"/>
      <c r="I129" s="105"/>
      <c r="J129" s="104"/>
      <c r="K129" s="105"/>
      <c r="L129" s="283"/>
      <c r="M129" s="105"/>
      <c r="N129" s="104"/>
      <c r="O129" s="105"/>
      <c r="P129" s="104"/>
      <c r="Q129" s="105"/>
      <c r="R129" s="104"/>
      <c r="S129" s="105"/>
      <c r="T129" s="104"/>
      <c r="U129" s="105"/>
      <c r="V129" s="106"/>
      <c r="W129" s="105"/>
      <c r="X129" s="106"/>
      <c r="Y129" s="105"/>
      <c r="Z129" s="319"/>
      <c r="AA129" s="320"/>
    </row>
    <row r="130" spans="1:27" ht="16.149999999999999" customHeight="1" x14ac:dyDescent="0.25">
      <c r="A130" s="1255"/>
      <c r="B130" s="1165" t="s">
        <v>132</v>
      </c>
      <c r="C130" s="256">
        <f t="shared" si="12"/>
        <v>0</v>
      </c>
      <c r="D130" s="317">
        <f t="shared" si="13"/>
        <v>0</v>
      </c>
      <c r="E130" s="318">
        <f t="shared" si="14"/>
        <v>0</v>
      </c>
      <c r="F130" s="187"/>
      <c r="G130" s="108"/>
      <c r="H130" s="104"/>
      <c r="I130" s="105"/>
      <c r="J130" s="104"/>
      <c r="K130" s="105"/>
      <c r="L130" s="283"/>
      <c r="M130" s="105"/>
      <c r="N130" s="104"/>
      <c r="O130" s="105"/>
      <c r="P130" s="104"/>
      <c r="Q130" s="105"/>
      <c r="R130" s="104"/>
      <c r="S130" s="105"/>
      <c r="T130" s="104"/>
      <c r="U130" s="105"/>
      <c r="V130" s="106"/>
      <c r="W130" s="105"/>
      <c r="X130" s="106"/>
      <c r="Y130" s="105"/>
      <c r="Z130" s="319"/>
      <c r="AA130" s="320"/>
    </row>
    <row r="131" spans="1:27" ht="16.149999999999999" customHeight="1" x14ac:dyDescent="0.25">
      <c r="A131" s="1256"/>
      <c r="B131" s="1165" t="s">
        <v>133</v>
      </c>
      <c r="C131" s="321">
        <f t="shared" si="12"/>
        <v>0</v>
      </c>
      <c r="D131" s="322">
        <f t="shared" si="13"/>
        <v>0</v>
      </c>
      <c r="E131" s="323">
        <f t="shared" si="14"/>
        <v>0</v>
      </c>
      <c r="F131" s="187"/>
      <c r="G131" s="108"/>
      <c r="H131" s="104"/>
      <c r="I131" s="105"/>
      <c r="J131" s="104"/>
      <c r="K131" s="105"/>
      <c r="L131" s="283"/>
      <c r="M131" s="105"/>
      <c r="N131" s="104"/>
      <c r="O131" s="105"/>
      <c r="P131" s="104"/>
      <c r="Q131" s="105"/>
      <c r="R131" s="104"/>
      <c r="S131" s="105"/>
      <c r="T131" s="104"/>
      <c r="U131" s="105"/>
      <c r="V131" s="106"/>
      <c r="W131" s="105"/>
      <c r="X131" s="106"/>
      <c r="Y131" s="105"/>
      <c r="Z131" s="319"/>
      <c r="AA131" s="320"/>
    </row>
    <row r="132" spans="1:27" ht="16.149999999999999" customHeight="1" x14ac:dyDescent="0.25">
      <c r="A132" s="1257"/>
      <c r="B132" s="113" t="s">
        <v>134</v>
      </c>
      <c r="C132" s="261">
        <f t="shared" si="12"/>
        <v>0</v>
      </c>
      <c r="D132" s="324">
        <f t="shared" si="13"/>
        <v>0</v>
      </c>
      <c r="E132" s="325">
        <f t="shared" si="14"/>
        <v>0</v>
      </c>
      <c r="F132" s="326"/>
      <c r="G132" s="117"/>
      <c r="H132" s="58"/>
      <c r="I132" s="59"/>
      <c r="J132" s="58"/>
      <c r="K132" s="59"/>
      <c r="L132" s="296"/>
      <c r="M132" s="59"/>
      <c r="N132" s="58"/>
      <c r="O132" s="59"/>
      <c r="P132" s="58"/>
      <c r="Q132" s="59"/>
      <c r="R132" s="58"/>
      <c r="S132" s="59"/>
      <c r="T132" s="58"/>
      <c r="U132" s="59"/>
      <c r="V132" s="115"/>
      <c r="W132" s="59"/>
      <c r="X132" s="115"/>
      <c r="Y132" s="59"/>
      <c r="Z132" s="327"/>
      <c r="AA132" s="205"/>
    </row>
    <row r="133" spans="1:27" ht="16.149999999999999" customHeight="1" x14ac:dyDescent="0.25">
      <c r="A133" s="1640" t="s">
        <v>139</v>
      </c>
      <c r="B133" s="94" t="s">
        <v>130</v>
      </c>
      <c r="C133" s="253">
        <f t="shared" si="12"/>
        <v>0</v>
      </c>
      <c r="D133" s="312">
        <f t="shared" si="13"/>
        <v>0</v>
      </c>
      <c r="E133" s="313">
        <f t="shared" si="14"/>
        <v>0</v>
      </c>
      <c r="F133" s="314"/>
      <c r="G133" s="123"/>
      <c r="H133" s="119"/>
      <c r="I133" s="120"/>
      <c r="J133" s="119"/>
      <c r="K133" s="120"/>
      <c r="L133" s="292"/>
      <c r="M133" s="120"/>
      <c r="N133" s="119"/>
      <c r="O133" s="120"/>
      <c r="P133" s="119"/>
      <c r="Q133" s="120"/>
      <c r="R133" s="119"/>
      <c r="S133" s="120"/>
      <c r="T133" s="119"/>
      <c r="U133" s="120"/>
      <c r="V133" s="121"/>
      <c r="W133" s="120"/>
      <c r="X133" s="121"/>
      <c r="Y133" s="120"/>
      <c r="Z133" s="315"/>
      <c r="AA133" s="316"/>
    </row>
    <row r="134" spans="1:27" ht="16.149999999999999" customHeight="1" x14ac:dyDescent="0.25">
      <c r="A134" s="1198"/>
      <c r="B134" s="1164" t="s">
        <v>131</v>
      </c>
      <c r="C134" s="256">
        <f t="shared" si="12"/>
        <v>0</v>
      </c>
      <c r="D134" s="317">
        <f t="shared" si="13"/>
        <v>0</v>
      </c>
      <c r="E134" s="318">
        <f t="shared" si="14"/>
        <v>0</v>
      </c>
      <c r="F134" s="187"/>
      <c r="G134" s="108"/>
      <c r="H134" s="104"/>
      <c r="I134" s="105"/>
      <c r="J134" s="104"/>
      <c r="K134" s="105"/>
      <c r="L134" s="283"/>
      <c r="M134" s="105"/>
      <c r="N134" s="104"/>
      <c r="O134" s="105"/>
      <c r="P134" s="104"/>
      <c r="Q134" s="105"/>
      <c r="R134" s="104"/>
      <c r="S134" s="105"/>
      <c r="T134" s="104"/>
      <c r="U134" s="105"/>
      <c r="V134" s="106"/>
      <c r="W134" s="105"/>
      <c r="X134" s="106"/>
      <c r="Y134" s="105"/>
      <c r="Z134" s="319"/>
      <c r="AA134" s="320"/>
    </row>
    <row r="135" spans="1:27" ht="16.149999999999999" customHeight="1" x14ac:dyDescent="0.25">
      <c r="A135" s="1198"/>
      <c r="B135" s="1165" t="s">
        <v>132</v>
      </c>
      <c r="C135" s="256">
        <f t="shared" si="12"/>
        <v>0</v>
      </c>
      <c r="D135" s="317">
        <f t="shared" si="13"/>
        <v>0</v>
      </c>
      <c r="E135" s="318">
        <f t="shared" si="14"/>
        <v>0</v>
      </c>
      <c r="F135" s="187"/>
      <c r="G135" s="108"/>
      <c r="H135" s="104"/>
      <c r="I135" s="105"/>
      <c r="J135" s="104"/>
      <c r="K135" s="105"/>
      <c r="L135" s="283"/>
      <c r="M135" s="105"/>
      <c r="N135" s="104"/>
      <c r="O135" s="105"/>
      <c r="P135" s="104"/>
      <c r="Q135" s="105"/>
      <c r="R135" s="104"/>
      <c r="S135" s="105"/>
      <c r="T135" s="104"/>
      <c r="U135" s="105"/>
      <c r="V135" s="106"/>
      <c r="W135" s="105"/>
      <c r="X135" s="106"/>
      <c r="Y135" s="105"/>
      <c r="Z135" s="319"/>
      <c r="AA135" s="320"/>
    </row>
    <row r="136" spans="1:27" ht="16.149999999999999" customHeight="1" x14ac:dyDescent="0.25">
      <c r="A136" s="1198"/>
      <c r="B136" s="1165" t="s">
        <v>133</v>
      </c>
      <c r="C136" s="321">
        <f t="shared" si="12"/>
        <v>0</v>
      </c>
      <c r="D136" s="322">
        <f t="shared" si="13"/>
        <v>0</v>
      </c>
      <c r="E136" s="323">
        <f t="shared" si="14"/>
        <v>0</v>
      </c>
      <c r="F136" s="187"/>
      <c r="G136" s="108"/>
      <c r="H136" s="104"/>
      <c r="I136" s="105"/>
      <c r="J136" s="104"/>
      <c r="K136" s="105"/>
      <c r="L136" s="283"/>
      <c r="M136" s="105"/>
      <c r="N136" s="104"/>
      <c r="O136" s="105"/>
      <c r="P136" s="104"/>
      <c r="Q136" s="105"/>
      <c r="R136" s="104"/>
      <c r="S136" s="105"/>
      <c r="T136" s="104"/>
      <c r="U136" s="105"/>
      <c r="V136" s="106"/>
      <c r="W136" s="105"/>
      <c r="X136" s="106"/>
      <c r="Y136" s="105"/>
      <c r="Z136" s="319"/>
      <c r="AA136" s="320"/>
    </row>
    <row r="137" spans="1:27" ht="16.149999999999999" customHeight="1" x14ac:dyDescent="0.25">
      <c r="A137" s="1198"/>
      <c r="B137" s="130" t="s">
        <v>134</v>
      </c>
      <c r="C137" s="258">
        <f t="shared" si="12"/>
        <v>0</v>
      </c>
      <c r="D137" s="328">
        <f t="shared" si="13"/>
        <v>0</v>
      </c>
      <c r="E137" s="329">
        <f t="shared" si="14"/>
        <v>0</v>
      </c>
      <c r="F137" s="330"/>
      <c r="G137" s="138"/>
      <c r="H137" s="134"/>
      <c r="I137" s="135"/>
      <c r="J137" s="134"/>
      <c r="K137" s="135"/>
      <c r="L137" s="295"/>
      <c r="M137" s="135"/>
      <c r="N137" s="134"/>
      <c r="O137" s="135"/>
      <c r="P137" s="134"/>
      <c r="Q137" s="135"/>
      <c r="R137" s="134"/>
      <c r="S137" s="135"/>
      <c r="T137" s="134"/>
      <c r="U137" s="135"/>
      <c r="V137" s="136"/>
      <c r="W137" s="135"/>
      <c r="X137" s="136"/>
      <c r="Y137" s="135"/>
      <c r="Z137" s="331"/>
      <c r="AA137" s="332"/>
    </row>
    <row r="138" spans="1:27" ht="16.149999999999999" customHeight="1" thickBot="1" x14ac:dyDescent="0.3">
      <c r="A138" s="1650" t="s">
        <v>140</v>
      </c>
      <c r="B138" s="1651"/>
      <c r="C138" s="333">
        <f t="shared" ref="C138:AA138" si="15">SUM(C108:C137)</f>
        <v>0</v>
      </c>
      <c r="D138" s="334">
        <f t="shared" si="15"/>
        <v>0</v>
      </c>
      <c r="E138" s="335">
        <f t="shared" si="15"/>
        <v>0</v>
      </c>
      <c r="F138" s="336">
        <f t="shared" si="15"/>
        <v>0</v>
      </c>
      <c r="G138" s="1019">
        <f t="shared" si="15"/>
        <v>0</v>
      </c>
      <c r="H138" s="336">
        <f t="shared" si="15"/>
        <v>0</v>
      </c>
      <c r="I138" s="1019">
        <f t="shared" si="15"/>
        <v>0</v>
      </c>
      <c r="J138" s="336">
        <f t="shared" si="15"/>
        <v>0</v>
      </c>
      <c r="K138" s="1019">
        <f t="shared" si="15"/>
        <v>0</v>
      </c>
      <c r="L138" s="336">
        <f t="shared" si="15"/>
        <v>0</v>
      </c>
      <c r="M138" s="1019">
        <f t="shared" si="15"/>
        <v>0</v>
      </c>
      <c r="N138" s="336">
        <f t="shared" si="15"/>
        <v>0</v>
      </c>
      <c r="O138" s="1019">
        <f t="shared" si="15"/>
        <v>0</v>
      </c>
      <c r="P138" s="336">
        <f t="shared" si="15"/>
        <v>0</v>
      </c>
      <c r="Q138" s="1019">
        <f t="shared" si="15"/>
        <v>0</v>
      </c>
      <c r="R138" s="336">
        <f t="shared" si="15"/>
        <v>0</v>
      </c>
      <c r="S138" s="1019">
        <f t="shared" si="15"/>
        <v>0</v>
      </c>
      <c r="T138" s="336">
        <f t="shared" si="15"/>
        <v>0</v>
      </c>
      <c r="U138" s="1019">
        <f t="shared" si="15"/>
        <v>0</v>
      </c>
      <c r="V138" s="336">
        <f t="shared" si="15"/>
        <v>0</v>
      </c>
      <c r="W138" s="1019">
        <f t="shared" si="15"/>
        <v>0</v>
      </c>
      <c r="X138" s="336">
        <f t="shared" si="15"/>
        <v>0</v>
      </c>
      <c r="Y138" s="1019">
        <f t="shared" si="15"/>
        <v>0</v>
      </c>
      <c r="Z138" s="338">
        <f t="shared" si="15"/>
        <v>0</v>
      </c>
      <c r="AA138" s="1020">
        <f t="shared" si="15"/>
        <v>0</v>
      </c>
    </row>
    <row r="139" spans="1:27" ht="16.149999999999999" customHeight="1" thickTop="1" x14ac:dyDescent="0.25">
      <c r="A139" s="1200" t="s">
        <v>141</v>
      </c>
      <c r="B139" s="139" t="s">
        <v>130</v>
      </c>
      <c r="C139" s="340">
        <f t="shared" ref="C139:C148" si="16">SUM(D139+E139)</f>
        <v>0</v>
      </c>
      <c r="D139" s="341">
        <f t="shared" ref="D139:E148" si="17">SUM(F139+H139+J139+L139+N139+P139+R139+T139+V139+X139+Z139)</f>
        <v>0</v>
      </c>
      <c r="E139" s="342">
        <f t="shared" si="17"/>
        <v>0</v>
      </c>
      <c r="F139" s="343"/>
      <c r="G139" s="147"/>
      <c r="H139" s="143"/>
      <c r="I139" s="144"/>
      <c r="J139" s="143"/>
      <c r="K139" s="144"/>
      <c r="L139" s="344"/>
      <c r="M139" s="144"/>
      <c r="N139" s="143"/>
      <c r="O139" s="144"/>
      <c r="P139" s="143"/>
      <c r="Q139" s="144"/>
      <c r="R139" s="143"/>
      <c r="S139" s="144"/>
      <c r="T139" s="143"/>
      <c r="U139" s="144"/>
      <c r="V139" s="145"/>
      <c r="W139" s="144"/>
      <c r="X139" s="145"/>
      <c r="Y139" s="144"/>
      <c r="Z139" s="345"/>
      <c r="AA139" s="346"/>
    </row>
    <row r="140" spans="1:27" ht="16.149999999999999" customHeight="1" x14ac:dyDescent="0.25">
      <c r="A140" s="1201"/>
      <c r="B140" s="1164" t="s">
        <v>131</v>
      </c>
      <c r="C140" s="256">
        <f t="shared" si="16"/>
        <v>0</v>
      </c>
      <c r="D140" s="317">
        <f t="shared" si="17"/>
        <v>0</v>
      </c>
      <c r="E140" s="318">
        <f t="shared" si="17"/>
        <v>0</v>
      </c>
      <c r="F140" s="52"/>
      <c r="G140" s="100"/>
      <c r="H140" s="50"/>
      <c r="I140" s="51"/>
      <c r="J140" s="50"/>
      <c r="K140" s="51"/>
      <c r="L140" s="347"/>
      <c r="M140" s="51"/>
      <c r="N140" s="50"/>
      <c r="O140" s="51"/>
      <c r="P140" s="50"/>
      <c r="Q140" s="51"/>
      <c r="R140" s="50"/>
      <c r="S140" s="51"/>
      <c r="T140" s="50"/>
      <c r="U140" s="51"/>
      <c r="V140" s="98"/>
      <c r="W140" s="51"/>
      <c r="X140" s="98"/>
      <c r="Y140" s="51"/>
      <c r="Z140" s="348"/>
      <c r="AA140" s="349"/>
    </row>
    <row r="141" spans="1:27" ht="16.149999999999999" customHeight="1" x14ac:dyDescent="0.25">
      <c r="A141" s="1201"/>
      <c r="B141" s="1165" t="s">
        <v>132</v>
      </c>
      <c r="C141" s="256">
        <f t="shared" si="16"/>
        <v>0</v>
      </c>
      <c r="D141" s="317">
        <f t="shared" si="17"/>
        <v>0</v>
      </c>
      <c r="E141" s="318">
        <f t="shared" si="17"/>
        <v>0</v>
      </c>
      <c r="F141" s="52"/>
      <c r="G141" s="100"/>
      <c r="H141" s="50"/>
      <c r="I141" s="51"/>
      <c r="J141" s="50"/>
      <c r="K141" s="51"/>
      <c r="L141" s="347"/>
      <c r="M141" s="51"/>
      <c r="N141" s="50"/>
      <c r="O141" s="51"/>
      <c r="P141" s="50"/>
      <c r="Q141" s="51"/>
      <c r="R141" s="50"/>
      <c r="S141" s="51"/>
      <c r="T141" s="50"/>
      <c r="U141" s="51"/>
      <c r="V141" s="98"/>
      <c r="W141" s="51"/>
      <c r="X141" s="98"/>
      <c r="Y141" s="51"/>
      <c r="Z141" s="348"/>
      <c r="AA141" s="349"/>
    </row>
    <row r="142" spans="1:27" ht="16.149999999999999" customHeight="1" x14ac:dyDescent="0.25">
      <c r="A142" s="1201"/>
      <c r="B142" s="1165" t="s">
        <v>133</v>
      </c>
      <c r="C142" s="256">
        <f t="shared" si="16"/>
        <v>0</v>
      </c>
      <c r="D142" s="317">
        <f t="shared" si="17"/>
        <v>0</v>
      </c>
      <c r="E142" s="318">
        <f t="shared" si="17"/>
        <v>0</v>
      </c>
      <c r="F142" s="52"/>
      <c r="G142" s="100"/>
      <c r="H142" s="50"/>
      <c r="I142" s="51"/>
      <c r="J142" s="50"/>
      <c r="K142" s="51"/>
      <c r="L142" s="347"/>
      <c r="M142" s="51"/>
      <c r="N142" s="50"/>
      <c r="O142" s="51"/>
      <c r="P142" s="50"/>
      <c r="Q142" s="51"/>
      <c r="R142" s="50"/>
      <c r="S142" s="51"/>
      <c r="T142" s="50"/>
      <c r="U142" s="51"/>
      <c r="V142" s="98"/>
      <c r="W142" s="51"/>
      <c r="X142" s="98"/>
      <c r="Y142" s="51"/>
      <c r="Z142" s="348"/>
      <c r="AA142" s="349"/>
    </row>
    <row r="143" spans="1:27" ht="16.149999999999999" customHeight="1" x14ac:dyDescent="0.25">
      <c r="A143" s="1201"/>
      <c r="B143" s="130" t="s">
        <v>134</v>
      </c>
      <c r="C143" s="350">
        <f t="shared" si="16"/>
        <v>0</v>
      </c>
      <c r="D143" s="351">
        <f t="shared" si="17"/>
        <v>0</v>
      </c>
      <c r="E143" s="352">
        <f t="shared" si="17"/>
        <v>0</v>
      </c>
      <c r="F143" s="353"/>
      <c r="G143" s="290"/>
      <c r="H143" s="288"/>
      <c r="I143" s="354"/>
      <c r="J143" s="288"/>
      <c r="K143" s="354"/>
      <c r="L143" s="289"/>
      <c r="M143" s="354"/>
      <c r="N143" s="288"/>
      <c r="O143" s="354"/>
      <c r="P143" s="288"/>
      <c r="Q143" s="354"/>
      <c r="R143" s="288"/>
      <c r="S143" s="354"/>
      <c r="T143" s="288"/>
      <c r="U143" s="354"/>
      <c r="V143" s="355"/>
      <c r="W143" s="354"/>
      <c r="X143" s="355"/>
      <c r="Y143" s="354"/>
      <c r="Z143" s="356"/>
      <c r="AA143" s="357"/>
    </row>
    <row r="144" spans="1:27" ht="16.149999999999999" customHeight="1" x14ac:dyDescent="0.25">
      <c r="A144" s="1644" t="s">
        <v>142</v>
      </c>
      <c r="B144" s="94" t="s">
        <v>130</v>
      </c>
      <c r="C144" s="253">
        <f t="shared" si="16"/>
        <v>0</v>
      </c>
      <c r="D144" s="312">
        <f t="shared" si="17"/>
        <v>0</v>
      </c>
      <c r="E144" s="313">
        <f t="shared" si="17"/>
        <v>0</v>
      </c>
      <c r="F144" s="314"/>
      <c r="G144" s="123"/>
      <c r="H144" s="119"/>
      <c r="I144" s="120"/>
      <c r="J144" s="119"/>
      <c r="K144" s="120"/>
      <c r="L144" s="292"/>
      <c r="M144" s="120"/>
      <c r="N144" s="119"/>
      <c r="O144" s="120"/>
      <c r="P144" s="119"/>
      <c r="Q144" s="120"/>
      <c r="R144" s="119"/>
      <c r="S144" s="120"/>
      <c r="T144" s="119"/>
      <c r="U144" s="120"/>
      <c r="V144" s="121"/>
      <c r="W144" s="120"/>
      <c r="X144" s="121"/>
      <c r="Y144" s="120"/>
      <c r="Z144" s="315"/>
      <c r="AA144" s="316"/>
    </row>
    <row r="145" spans="1:130" ht="16.149999999999999" customHeight="1" x14ac:dyDescent="0.25">
      <c r="A145" s="1201"/>
      <c r="B145" s="1164" t="s">
        <v>131</v>
      </c>
      <c r="C145" s="256">
        <f t="shared" si="16"/>
        <v>0</v>
      </c>
      <c r="D145" s="317">
        <f t="shared" si="17"/>
        <v>0</v>
      </c>
      <c r="E145" s="318">
        <f t="shared" si="17"/>
        <v>0</v>
      </c>
      <c r="F145" s="52"/>
      <c r="G145" s="100"/>
      <c r="H145" s="50"/>
      <c r="I145" s="51"/>
      <c r="J145" s="50"/>
      <c r="K145" s="51"/>
      <c r="L145" s="347"/>
      <c r="M145" s="51"/>
      <c r="N145" s="50"/>
      <c r="O145" s="51"/>
      <c r="P145" s="50"/>
      <c r="Q145" s="51"/>
      <c r="R145" s="50"/>
      <c r="S145" s="51"/>
      <c r="T145" s="50"/>
      <c r="U145" s="51"/>
      <c r="V145" s="98"/>
      <c r="W145" s="51"/>
      <c r="X145" s="98"/>
      <c r="Y145" s="51"/>
      <c r="Z145" s="348"/>
      <c r="AA145" s="349"/>
    </row>
    <row r="146" spans="1:130" ht="16.149999999999999" customHeight="1" x14ac:dyDescent="0.25">
      <c r="A146" s="1201"/>
      <c r="B146" s="1165" t="s">
        <v>132</v>
      </c>
      <c r="C146" s="256">
        <f t="shared" si="16"/>
        <v>0</v>
      </c>
      <c r="D146" s="317">
        <f t="shared" si="17"/>
        <v>0</v>
      </c>
      <c r="E146" s="318">
        <f t="shared" si="17"/>
        <v>0</v>
      </c>
      <c r="F146" s="52"/>
      <c r="G146" s="100"/>
      <c r="H146" s="50"/>
      <c r="I146" s="51"/>
      <c r="J146" s="50"/>
      <c r="K146" s="51"/>
      <c r="L146" s="347"/>
      <c r="M146" s="51"/>
      <c r="N146" s="50"/>
      <c r="O146" s="51"/>
      <c r="P146" s="50"/>
      <c r="Q146" s="51"/>
      <c r="R146" s="50"/>
      <c r="S146" s="51"/>
      <c r="T146" s="50"/>
      <c r="U146" s="51"/>
      <c r="V146" s="98"/>
      <c r="W146" s="51"/>
      <c r="X146" s="98"/>
      <c r="Y146" s="51"/>
      <c r="Z146" s="348"/>
      <c r="AA146" s="349"/>
    </row>
    <row r="147" spans="1:130" ht="16.149999999999999" customHeight="1" x14ac:dyDescent="0.25">
      <c r="A147" s="1201"/>
      <c r="B147" s="1165" t="s">
        <v>133</v>
      </c>
      <c r="C147" s="256">
        <f t="shared" si="16"/>
        <v>0</v>
      </c>
      <c r="D147" s="317">
        <f t="shared" si="17"/>
        <v>0</v>
      </c>
      <c r="E147" s="318">
        <f t="shared" si="17"/>
        <v>0</v>
      </c>
      <c r="F147" s="52"/>
      <c r="G147" s="100"/>
      <c r="H147" s="50"/>
      <c r="I147" s="51"/>
      <c r="J147" s="50"/>
      <c r="K147" s="51"/>
      <c r="L147" s="347"/>
      <c r="M147" s="51"/>
      <c r="N147" s="50"/>
      <c r="O147" s="51"/>
      <c r="P147" s="50"/>
      <c r="Q147" s="51"/>
      <c r="R147" s="50"/>
      <c r="S147" s="51"/>
      <c r="T147" s="50"/>
      <c r="U147" s="51"/>
      <c r="V147" s="98"/>
      <c r="W147" s="51"/>
      <c r="X147" s="98"/>
      <c r="Y147" s="51"/>
      <c r="Z147" s="348"/>
      <c r="AA147" s="349"/>
    </row>
    <row r="148" spans="1:130" ht="16.149999999999999" customHeight="1" x14ac:dyDescent="0.25">
      <c r="A148" s="1190"/>
      <c r="B148" s="113" t="s">
        <v>134</v>
      </c>
      <c r="C148" s="358">
        <f t="shared" si="16"/>
        <v>0</v>
      </c>
      <c r="D148" s="359">
        <f t="shared" si="17"/>
        <v>0</v>
      </c>
      <c r="E148" s="360">
        <f t="shared" si="17"/>
        <v>0</v>
      </c>
      <c r="F148" s="361"/>
      <c r="G148" s="362"/>
      <c r="H148" s="206"/>
      <c r="I148" s="209"/>
      <c r="J148" s="206"/>
      <c r="K148" s="209"/>
      <c r="L148" s="207"/>
      <c r="M148" s="209"/>
      <c r="N148" s="206"/>
      <c r="O148" s="209"/>
      <c r="P148" s="206"/>
      <c r="Q148" s="209"/>
      <c r="R148" s="206"/>
      <c r="S148" s="209"/>
      <c r="T148" s="206"/>
      <c r="U148" s="209"/>
      <c r="V148" s="208"/>
      <c r="W148" s="209"/>
      <c r="X148" s="208"/>
      <c r="Y148" s="209"/>
      <c r="Z148" s="363"/>
      <c r="AA148" s="364"/>
    </row>
    <row r="149" spans="1:130" ht="16.149999999999999" customHeight="1" x14ac:dyDescent="0.25">
      <c r="A149" s="1650" t="s">
        <v>140</v>
      </c>
      <c r="B149" s="1651"/>
      <c r="C149" s="333">
        <f t="shared" ref="C149:AA149" si="18">SUM(C139:C148)</f>
        <v>0</v>
      </c>
      <c r="D149" s="334">
        <f t="shared" si="18"/>
        <v>0</v>
      </c>
      <c r="E149" s="335">
        <f t="shared" si="18"/>
        <v>0</v>
      </c>
      <c r="F149" s="333">
        <f t="shared" si="18"/>
        <v>0</v>
      </c>
      <c r="G149" s="1019">
        <f t="shared" si="18"/>
        <v>0</v>
      </c>
      <c r="H149" s="333">
        <f t="shared" si="18"/>
        <v>0</v>
      </c>
      <c r="I149" s="1019">
        <f t="shared" si="18"/>
        <v>0</v>
      </c>
      <c r="J149" s="333">
        <f t="shared" si="18"/>
        <v>0</v>
      </c>
      <c r="K149" s="1019">
        <f t="shared" si="18"/>
        <v>0</v>
      </c>
      <c r="L149" s="333">
        <f t="shared" si="18"/>
        <v>0</v>
      </c>
      <c r="M149" s="1019">
        <f t="shared" si="18"/>
        <v>0</v>
      </c>
      <c r="N149" s="333">
        <f t="shared" si="18"/>
        <v>0</v>
      </c>
      <c r="O149" s="1019">
        <f t="shared" si="18"/>
        <v>0</v>
      </c>
      <c r="P149" s="333">
        <f t="shared" si="18"/>
        <v>0</v>
      </c>
      <c r="Q149" s="1019">
        <f t="shared" si="18"/>
        <v>0</v>
      </c>
      <c r="R149" s="333">
        <f t="shared" si="18"/>
        <v>0</v>
      </c>
      <c r="S149" s="1019">
        <f t="shared" si="18"/>
        <v>0</v>
      </c>
      <c r="T149" s="333">
        <f t="shared" si="18"/>
        <v>0</v>
      </c>
      <c r="U149" s="1019">
        <f t="shared" si="18"/>
        <v>0</v>
      </c>
      <c r="V149" s="333">
        <f t="shared" si="18"/>
        <v>0</v>
      </c>
      <c r="W149" s="1019">
        <f t="shared" si="18"/>
        <v>0</v>
      </c>
      <c r="X149" s="333">
        <f t="shared" si="18"/>
        <v>0</v>
      </c>
      <c r="Y149" s="1019">
        <f t="shared" si="18"/>
        <v>0</v>
      </c>
      <c r="Z149" s="365">
        <f t="shared" si="18"/>
        <v>0</v>
      </c>
      <c r="AA149" s="1020">
        <f t="shared" si="18"/>
        <v>0</v>
      </c>
    </row>
    <row r="150" spans="1:130" ht="31.15" customHeight="1" x14ac:dyDescent="0.25">
      <c r="A150" s="366" t="s">
        <v>143</v>
      </c>
      <c r="B150" s="367"/>
      <c r="C150" s="367"/>
      <c r="D150" s="367"/>
      <c r="E150" s="368"/>
      <c r="F150" s="369"/>
      <c r="G150" s="369"/>
      <c r="H150" s="369"/>
      <c r="I150" s="369"/>
      <c r="J150" s="369"/>
      <c r="K150" s="369"/>
      <c r="L150" s="369"/>
      <c r="M150" s="369"/>
      <c r="N150" s="369"/>
      <c r="O150" s="369"/>
      <c r="P150" s="369"/>
      <c r="Q150" s="369"/>
      <c r="R150" s="369"/>
      <c r="S150" s="369"/>
      <c r="T150" s="369"/>
      <c r="U150" s="369"/>
      <c r="V150" s="369"/>
      <c r="W150" s="369"/>
      <c r="X150" s="369"/>
      <c r="Y150" s="369"/>
      <c r="Z150" s="370"/>
      <c r="AA150" s="370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</row>
    <row r="151" spans="1:130" ht="16.149999999999999" customHeight="1" x14ac:dyDescent="0.25">
      <c r="A151" s="1654" t="s">
        <v>21</v>
      </c>
      <c r="B151" s="1655"/>
      <c r="C151" s="1656" t="s">
        <v>59</v>
      </c>
      <c r="D151" s="1654"/>
      <c r="E151" s="1655"/>
      <c r="F151" s="1657" t="s">
        <v>28</v>
      </c>
      <c r="G151" s="1658"/>
      <c r="H151" s="1658"/>
      <c r="I151" s="1658"/>
      <c r="J151" s="1658"/>
      <c r="K151" s="1658"/>
      <c r="L151" s="1658"/>
      <c r="M151" s="1658"/>
      <c r="N151" s="1658"/>
      <c r="O151" s="1658"/>
      <c r="P151" s="1658"/>
      <c r="Q151" s="1658"/>
      <c r="R151" s="1658"/>
      <c r="S151" s="1658"/>
      <c r="T151" s="1658"/>
      <c r="U151" s="1658"/>
      <c r="V151" s="1658"/>
      <c r="W151" s="1658"/>
      <c r="X151" s="1658"/>
      <c r="Y151" s="1658"/>
      <c r="Z151" s="1658"/>
      <c r="AA151" s="1658"/>
      <c r="AB151" s="1658"/>
      <c r="AC151" s="1658"/>
      <c r="AD151" s="1658"/>
      <c r="AE151" s="1658"/>
      <c r="AF151" s="1658"/>
      <c r="AG151" s="1658"/>
      <c r="AH151" s="1658"/>
      <c r="AI151" s="1658"/>
      <c r="AJ151" s="1658"/>
      <c r="AK151" s="1658"/>
      <c r="AL151" s="1658"/>
      <c r="AM151" s="1659"/>
    </row>
    <row r="152" spans="1:130" ht="16.149999999999999" customHeight="1" x14ac:dyDescent="0.25">
      <c r="A152" s="1265"/>
      <c r="B152" s="1194"/>
      <c r="C152" s="1268"/>
      <c r="D152" s="1266"/>
      <c r="E152" s="1195"/>
      <c r="F152" s="1657" t="s">
        <v>144</v>
      </c>
      <c r="G152" s="1659"/>
      <c r="H152" s="1657" t="s">
        <v>145</v>
      </c>
      <c r="I152" s="1659"/>
      <c r="J152" s="1657" t="s">
        <v>122</v>
      </c>
      <c r="K152" s="1659"/>
      <c r="L152" s="1272" t="s">
        <v>123</v>
      </c>
      <c r="M152" s="1273"/>
      <c r="N152" s="1273" t="s">
        <v>124</v>
      </c>
      <c r="O152" s="1274"/>
      <c r="P152" s="1657" t="s">
        <v>146</v>
      </c>
      <c r="Q152" s="1659"/>
      <c r="R152" s="1658" t="s">
        <v>147</v>
      </c>
      <c r="S152" s="1659"/>
      <c r="T152" s="1658" t="s">
        <v>148</v>
      </c>
      <c r="U152" s="1659"/>
      <c r="V152" s="1657" t="s">
        <v>149</v>
      </c>
      <c r="W152" s="1659"/>
      <c r="X152" s="1658" t="s">
        <v>150</v>
      </c>
      <c r="Y152" s="1659"/>
      <c r="Z152" s="1660" t="s">
        <v>151</v>
      </c>
      <c r="AA152" s="1661"/>
      <c r="AB152" s="1660" t="s">
        <v>152</v>
      </c>
      <c r="AC152" s="1661"/>
      <c r="AD152" s="1660" t="s">
        <v>153</v>
      </c>
      <c r="AE152" s="1661"/>
      <c r="AF152" s="1660" t="s">
        <v>126</v>
      </c>
      <c r="AG152" s="1661"/>
      <c r="AH152" s="1660" t="s">
        <v>154</v>
      </c>
      <c r="AI152" s="1661"/>
      <c r="AJ152" s="1660" t="s">
        <v>155</v>
      </c>
      <c r="AK152" s="1661"/>
      <c r="AL152" s="1662" t="s">
        <v>128</v>
      </c>
      <c r="AM152" s="1661"/>
    </row>
    <row r="153" spans="1:130" ht="16.149999999999999" customHeight="1" x14ac:dyDescent="0.25">
      <c r="A153" s="1266"/>
      <c r="B153" s="1195"/>
      <c r="C153" s="1021" t="s">
        <v>17</v>
      </c>
      <c r="D153" s="1022" t="s">
        <v>18</v>
      </c>
      <c r="E153" s="1157" t="s">
        <v>19</v>
      </c>
      <c r="F153" s="1023" t="s">
        <v>18</v>
      </c>
      <c r="G153" s="1157" t="s">
        <v>19</v>
      </c>
      <c r="H153" s="1023" t="s">
        <v>18</v>
      </c>
      <c r="I153" s="1157" t="s">
        <v>19</v>
      </c>
      <c r="J153" s="1023" t="s">
        <v>18</v>
      </c>
      <c r="K153" s="1157" t="s">
        <v>19</v>
      </c>
      <c r="L153" s="1158" t="s">
        <v>18</v>
      </c>
      <c r="M153" s="376" t="s">
        <v>19</v>
      </c>
      <c r="N153" s="1159" t="s">
        <v>18</v>
      </c>
      <c r="O153" s="1160" t="s">
        <v>19</v>
      </c>
      <c r="P153" s="1159" t="s">
        <v>18</v>
      </c>
      <c r="Q153" s="1160" t="s">
        <v>19</v>
      </c>
      <c r="R153" s="1024" t="s">
        <v>18</v>
      </c>
      <c r="S153" s="1154" t="s">
        <v>19</v>
      </c>
      <c r="T153" s="1024" t="s">
        <v>18</v>
      </c>
      <c r="U153" s="1154" t="s">
        <v>19</v>
      </c>
      <c r="V153" s="1158" t="s">
        <v>18</v>
      </c>
      <c r="W153" s="1154" t="s">
        <v>19</v>
      </c>
      <c r="X153" s="1024" t="s">
        <v>18</v>
      </c>
      <c r="Y153" s="1154" t="s">
        <v>19</v>
      </c>
      <c r="Z153" s="381" t="s">
        <v>18</v>
      </c>
      <c r="AA153" s="382" t="s">
        <v>19</v>
      </c>
      <c r="AB153" s="381" t="s">
        <v>18</v>
      </c>
      <c r="AC153" s="382" t="s">
        <v>19</v>
      </c>
      <c r="AD153" s="381" t="s">
        <v>18</v>
      </c>
      <c r="AE153" s="382" t="s">
        <v>19</v>
      </c>
      <c r="AF153" s="381" t="s">
        <v>18</v>
      </c>
      <c r="AG153" s="382" t="s">
        <v>19</v>
      </c>
      <c r="AH153" s="381" t="s">
        <v>18</v>
      </c>
      <c r="AI153" s="382" t="s">
        <v>19</v>
      </c>
      <c r="AJ153" s="381" t="s">
        <v>18</v>
      </c>
      <c r="AK153" s="382" t="s">
        <v>19</v>
      </c>
      <c r="AL153" s="1025" t="s">
        <v>18</v>
      </c>
      <c r="AM153" s="382" t="s">
        <v>19</v>
      </c>
    </row>
    <row r="154" spans="1:130" ht="16.149999999999999" customHeight="1" x14ac:dyDescent="0.25">
      <c r="A154" s="1663" t="s">
        <v>156</v>
      </c>
      <c r="B154" s="384" t="s">
        <v>157</v>
      </c>
      <c r="C154" s="253">
        <f t="shared" ref="C154:C159" si="19">SUM(D154+E154)</f>
        <v>0</v>
      </c>
      <c r="D154" s="312">
        <f>SUM(F154+H154+J154+L154+N154+P154+R154+T154+V154+X154+Z154+AB154+AD154+AF154+AH154+AJ154+AL154)</f>
        <v>0</v>
      </c>
      <c r="E154" s="155">
        <f>SUM(G154+I154+K154+M154+O154+Q154+S154+U154+W154+Y154+AA154+AC154+AE154+AG154+AI154+AK154+AM154)</f>
        <v>0</v>
      </c>
      <c r="F154" s="385"/>
      <c r="G154" s="386"/>
      <c r="H154" s="387"/>
      <c r="I154" s="386"/>
      <c r="J154" s="387"/>
      <c r="K154" s="386"/>
      <c r="L154" s="387"/>
      <c r="M154" s="388"/>
      <c r="N154" s="388"/>
      <c r="O154" s="386"/>
      <c r="P154" s="387"/>
      <c r="Q154" s="386"/>
      <c r="R154" s="385"/>
      <c r="S154" s="386"/>
      <c r="T154" s="385"/>
      <c r="U154" s="386"/>
      <c r="V154" s="387"/>
      <c r="W154" s="386"/>
      <c r="X154" s="385"/>
      <c r="Y154" s="386"/>
      <c r="Z154" s="389"/>
      <c r="AA154" s="390"/>
      <c r="AB154" s="389"/>
      <c r="AC154" s="390"/>
      <c r="AD154" s="389"/>
      <c r="AE154" s="390"/>
      <c r="AF154" s="389"/>
      <c r="AG154" s="390"/>
      <c r="AH154" s="389"/>
      <c r="AI154" s="390"/>
      <c r="AJ154" s="389"/>
      <c r="AK154" s="390"/>
      <c r="AL154" s="391"/>
      <c r="AM154" s="390"/>
    </row>
    <row r="155" spans="1:130" ht="16.149999999999999" customHeight="1" x14ac:dyDescent="0.25">
      <c r="A155" s="1279"/>
      <c r="B155" s="392" t="s">
        <v>158</v>
      </c>
      <c r="C155" s="256">
        <f t="shared" si="19"/>
        <v>0</v>
      </c>
      <c r="D155" s="317">
        <f t="shared" ref="D155:E159" si="20">SUM(F155+H155+J155+L155+N155+P155+R155+T155+V155+X155+Z155+AB155+AD155+AF155+AH155+AJ155+AL155)</f>
        <v>0</v>
      </c>
      <c r="E155" s="159">
        <f t="shared" si="20"/>
        <v>0</v>
      </c>
      <c r="F155" s="393"/>
      <c r="G155" s="394"/>
      <c r="H155" s="395"/>
      <c r="I155" s="394"/>
      <c r="J155" s="395"/>
      <c r="K155" s="394"/>
      <c r="L155" s="395"/>
      <c r="M155" s="396"/>
      <c r="N155" s="396"/>
      <c r="O155" s="394"/>
      <c r="P155" s="395"/>
      <c r="Q155" s="394"/>
      <c r="R155" s="393"/>
      <c r="S155" s="394"/>
      <c r="T155" s="393"/>
      <c r="U155" s="394"/>
      <c r="V155" s="395"/>
      <c r="W155" s="394"/>
      <c r="X155" s="393"/>
      <c r="Y155" s="394"/>
      <c r="Z155" s="397"/>
      <c r="AA155" s="398"/>
      <c r="AB155" s="397"/>
      <c r="AC155" s="398"/>
      <c r="AD155" s="397"/>
      <c r="AE155" s="398"/>
      <c r="AF155" s="397"/>
      <c r="AG155" s="398"/>
      <c r="AH155" s="397"/>
      <c r="AI155" s="398"/>
      <c r="AJ155" s="397"/>
      <c r="AK155" s="398"/>
      <c r="AL155" s="399"/>
      <c r="AM155" s="398"/>
    </row>
    <row r="156" spans="1:130" ht="16.149999999999999" customHeight="1" x14ac:dyDescent="0.25">
      <c r="A156" s="1280"/>
      <c r="B156" s="400" t="s">
        <v>159</v>
      </c>
      <c r="C156" s="358">
        <f t="shared" si="19"/>
        <v>0</v>
      </c>
      <c r="D156" s="359">
        <f t="shared" si="20"/>
        <v>0</v>
      </c>
      <c r="E156" s="401">
        <f t="shared" si="20"/>
        <v>0</v>
      </c>
      <c r="F156" s="402"/>
      <c r="G156" s="403"/>
      <c r="H156" s="404"/>
      <c r="I156" s="403"/>
      <c r="J156" s="404"/>
      <c r="K156" s="403"/>
      <c r="L156" s="404"/>
      <c r="M156" s="405"/>
      <c r="N156" s="405"/>
      <c r="O156" s="403"/>
      <c r="P156" s="404"/>
      <c r="Q156" s="403"/>
      <c r="R156" s="402"/>
      <c r="S156" s="403"/>
      <c r="T156" s="402"/>
      <c r="U156" s="403"/>
      <c r="V156" s="404"/>
      <c r="W156" s="403"/>
      <c r="X156" s="402"/>
      <c r="Y156" s="403"/>
      <c r="Z156" s="406"/>
      <c r="AA156" s="407"/>
      <c r="AB156" s="406"/>
      <c r="AC156" s="407"/>
      <c r="AD156" s="406"/>
      <c r="AE156" s="407"/>
      <c r="AF156" s="406"/>
      <c r="AG156" s="407"/>
      <c r="AH156" s="406"/>
      <c r="AI156" s="407"/>
      <c r="AJ156" s="406"/>
      <c r="AK156" s="407"/>
      <c r="AL156" s="408"/>
      <c r="AM156" s="407"/>
    </row>
    <row r="157" spans="1:130" ht="16.149999999999999" customHeight="1" x14ac:dyDescent="0.25">
      <c r="A157" s="1663" t="s">
        <v>160</v>
      </c>
      <c r="B157" s="384" t="s">
        <v>157</v>
      </c>
      <c r="C157" s="253">
        <f t="shared" si="19"/>
        <v>0</v>
      </c>
      <c r="D157" s="312">
        <f t="shared" si="20"/>
        <v>0</v>
      </c>
      <c r="E157" s="155">
        <f t="shared" si="20"/>
        <v>0</v>
      </c>
      <c r="F157" s="385"/>
      <c r="G157" s="386"/>
      <c r="H157" s="387"/>
      <c r="I157" s="386"/>
      <c r="J157" s="387"/>
      <c r="K157" s="386"/>
      <c r="L157" s="387"/>
      <c r="M157" s="388"/>
      <c r="N157" s="388"/>
      <c r="O157" s="386"/>
      <c r="P157" s="387"/>
      <c r="Q157" s="386"/>
      <c r="R157" s="385"/>
      <c r="S157" s="386"/>
      <c r="T157" s="385"/>
      <c r="U157" s="386"/>
      <c r="V157" s="387"/>
      <c r="W157" s="386"/>
      <c r="X157" s="385"/>
      <c r="Y157" s="386"/>
      <c r="Z157" s="389"/>
      <c r="AA157" s="390"/>
      <c r="AB157" s="389"/>
      <c r="AC157" s="390"/>
      <c r="AD157" s="389"/>
      <c r="AE157" s="390"/>
      <c r="AF157" s="389"/>
      <c r="AG157" s="390"/>
      <c r="AH157" s="389"/>
      <c r="AI157" s="390"/>
      <c r="AJ157" s="389"/>
      <c r="AK157" s="390"/>
      <c r="AL157" s="391"/>
      <c r="AM157" s="390"/>
    </row>
    <row r="158" spans="1:130" ht="16.149999999999999" customHeight="1" x14ac:dyDescent="0.25">
      <c r="A158" s="1279"/>
      <c r="B158" s="392" t="s">
        <v>158</v>
      </c>
      <c r="C158" s="256">
        <f t="shared" si="19"/>
        <v>0</v>
      </c>
      <c r="D158" s="317">
        <f t="shared" si="20"/>
        <v>0</v>
      </c>
      <c r="E158" s="159">
        <f t="shared" si="20"/>
        <v>0</v>
      </c>
      <c r="F158" s="393"/>
      <c r="G158" s="394"/>
      <c r="H158" s="395"/>
      <c r="I158" s="394"/>
      <c r="J158" s="395"/>
      <c r="K158" s="394"/>
      <c r="L158" s="395"/>
      <c r="M158" s="396"/>
      <c r="N158" s="396"/>
      <c r="O158" s="394"/>
      <c r="P158" s="395"/>
      <c r="Q158" s="394"/>
      <c r="R158" s="393"/>
      <c r="S158" s="394"/>
      <c r="T158" s="393"/>
      <c r="U158" s="394"/>
      <c r="V158" s="395"/>
      <c r="W158" s="394"/>
      <c r="X158" s="393"/>
      <c r="Y158" s="394"/>
      <c r="Z158" s="397"/>
      <c r="AA158" s="398"/>
      <c r="AB158" s="397"/>
      <c r="AC158" s="398"/>
      <c r="AD158" s="397"/>
      <c r="AE158" s="398"/>
      <c r="AF158" s="397"/>
      <c r="AG158" s="398"/>
      <c r="AH158" s="397"/>
      <c r="AI158" s="398"/>
      <c r="AJ158" s="397"/>
      <c r="AK158" s="398"/>
      <c r="AL158" s="399"/>
      <c r="AM158" s="398"/>
    </row>
    <row r="159" spans="1:130" ht="16.149999999999999" customHeight="1" x14ac:dyDescent="0.25">
      <c r="A159" s="1280"/>
      <c r="B159" s="400" t="s">
        <v>159</v>
      </c>
      <c r="C159" s="358">
        <f t="shared" si="19"/>
        <v>0</v>
      </c>
      <c r="D159" s="359">
        <f t="shared" si="20"/>
        <v>0</v>
      </c>
      <c r="E159" s="401">
        <f t="shared" si="20"/>
        <v>0</v>
      </c>
      <c r="F159" s="402"/>
      <c r="G159" s="403"/>
      <c r="H159" s="404"/>
      <c r="I159" s="403"/>
      <c r="J159" s="404"/>
      <c r="K159" s="403"/>
      <c r="L159" s="404"/>
      <c r="M159" s="405"/>
      <c r="N159" s="405"/>
      <c r="O159" s="403"/>
      <c r="P159" s="404"/>
      <c r="Q159" s="403"/>
      <c r="R159" s="402"/>
      <c r="S159" s="403"/>
      <c r="T159" s="402"/>
      <c r="U159" s="403"/>
      <c r="V159" s="404"/>
      <c r="W159" s="403"/>
      <c r="X159" s="402"/>
      <c r="Y159" s="403"/>
      <c r="Z159" s="406"/>
      <c r="AA159" s="407"/>
      <c r="AB159" s="406"/>
      <c r="AC159" s="407"/>
      <c r="AD159" s="406"/>
      <c r="AE159" s="407"/>
      <c r="AF159" s="406"/>
      <c r="AG159" s="407"/>
      <c r="AH159" s="406"/>
      <c r="AI159" s="407"/>
      <c r="AJ159" s="406"/>
      <c r="AK159" s="407"/>
      <c r="AL159" s="408"/>
      <c r="AM159" s="407"/>
    </row>
    <row r="160" spans="1:130" ht="31.15" customHeight="1" x14ac:dyDescent="0.25">
      <c r="A160" s="19" t="s">
        <v>161</v>
      </c>
      <c r="B160" s="19"/>
      <c r="C160" s="19"/>
      <c r="D160" s="19"/>
      <c r="E160" s="20"/>
      <c r="F160" s="20"/>
      <c r="G160" s="20"/>
      <c r="H160" s="20"/>
      <c r="I160" s="20"/>
      <c r="J160" s="20"/>
      <c r="K160" s="20"/>
      <c r="L160" s="20"/>
      <c r="M160" s="216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7"/>
      <c r="AA160" s="7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</row>
    <row r="161" spans="1:130" ht="16.149999999999999" customHeight="1" x14ac:dyDescent="0.25">
      <c r="A161" s="1640" t="s">
        <v>25</v>
      </c>
      <c r="B161" s="1640" t="s">
        <v>26</v>
      </c>
      <c r="C161" s="1644" t="s">
        <v>59</v>
      </c>
      <c r="D161" s="1646"/>
      <c r="E161" s="1645"/>
      <c r="F161" s="1621" t="s">
        <v>28</v>
      </c>
      <c r="G161" s="1641"/>
      <c r="H161" s="1641"/>
      <c r="I161" s="1641"/>
      <c r="J161" s="1641"/>
      <c r="K161" s="1641"/>
      <c r="L161" s="1641"/>
      <c r="M161" s="1641"/>
      <c r="N161" s="1641"/>
      <c r="O161" s="1622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7"/>
      <c r="AA161" s="7"/>
    </row>
    <row r="162" spans="1:130" ht="16.149999999999999" customHeight="1" x14ac:dyDescent="0.25">
      <c r="A162" s="1198"/>
      <c r="B162" s="1198"/>
      <c r="C162" s="1190"/>
      <c r="D162" s="1191"/>
      <c r="E162" s="1185"/>
      <c r="F162" s="1621" t="s">
        <v>153</v>
      </c>
      <c r="G162" s="1622"/>
      <c r="H162" s="1621" t="s">
        <v>126</v>
      </c>
      <c r="I162" s="1622"/>
      <c r="J162" s="1621" t="s">
        <v>154</v>
      </c>
      <c r="K162" s="1622"/>
      <c r="L162" s="1621" t="s">
        <v>155</v>
      </c>
      <c r="M162" s="1622"/>
      <c r="N162" s="1621" t="s">
        <v>128</v>
      </c>
      <c r="O162" s="1622"/>
      <c r="P162" s="7"/>
      <c r="Q162" s="86"/>
      <c r="R162" s="86"/>
      <c r="S162" s="7"/>
      <c r="T162" s="7"/>
      <c r="U162" s="7"/>
      <c r="V162" s="7"/>
      <c r="W162" s="7"/>
      <c r="X162" s="7"/>
      <c r="Y162" s="7"/>
      <c r="Z162" s="7"/>
      <c r="AA162" s="7"/>
    </row>
    <row r="163" spans="1:130" ht="16.149999999999999" customHeight="1" x14ac:dyDescent="0.25">
      <c r="A163" s="1199"/>
      <c r="B163" s="1199"/>
      <c r="C163" s="1001" t="s">
        <v>17</v>
      </c>
      <c r="D163" s="1026" t="s">
        <v>18</v>
      </c>
      <c r="E163" s="1163" t="s">
        <v>19</v>
      </c>
      <c r="F163" s="1027" t="s">
        <v>18</v>
      </c>
      <c r="G163" s="1163" t="s">
        <v>19</v>
      </c>
      <c r="H163" s="1027" t="s">
        <v>18</v>
      </c>
      <c r="I163" s="1163" t="s">
        <v>19</v>
      </c>
      <c r="J163" s="1027" t="s">
        <v>18</v>
      </c>
      <c r="K163" s="1163" t="s">
        <v>19</v>
      </c>
      <c r="L163" s="1027" t="s">
        <v>18</v>
      </c>
      <c r="M163" s="1163" t="s">
        <v>19</v>
      </c>
      <c r="N163" s="1027" t="s">
        <v>18</v>
      </c>
      <c r="O163" s="1163" t="s">
        <v>19</v>
      </c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130" ht="16.149999999999999" customHeight="1" x14ac:dyDescent="0.25">
      <c r="A164" s="1640" t="s">
        <v>162</v>
      </c>
      <c r="B164" s="412" t="s">
        <v>163</v>
      </c>
      <c r="C164" s="253">
        <f t="shared" ref="C164:C169" si="21">SUM(D164+E164)</f>
        <v>0</v>
      </c>
      <c r="D164" s="312">
        <f t="shared" ref="D164:E169" si="22">SUM(F164+H164+J164+L164+N164)</f>
        <v>0</v>
      </c>
      <c r="E164" s="155">
        <f t="shared" si="22"/>
        <v>0</v>
      </c>
      <c r="F164" s="314"/>
      <c r="G164" s="413"/>
      <c r="H164" s="119"/>
      <c r="I164" s="120"/>
      <c r="J164" s="314"/>
      <c r="K164" s="413"/>
      <c r="L164" s="119"/>
      <c r="M164" s="120"/>
      <c r="N164" s="314"/>
      <c r="O164" s="120"/>
      <c r="P164" s="44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CG164" s="10">
        <v>0</v>
      </c>
      <c r="CH164" s="10">
        <v>0</v>
      </c>
    </row>
    <row r="165" spans="1:130" ht="16.149999999999999" customHeight="1" x14ac:dyDescent="0.25">
      <c r="A165" s="1198"/>
      <c r="B165" s="414" t="s">
        <v>164</v>
      </c>
      <c r="C165" s="350">
        <f t="shared" si="21"/>
        <v>0</v>
      </c>
      <c r="D165" s="351">
        <f t="shared" si="22"/>
        <v>0</v>
      </c>
      <c r="E165" s="415">
        <f t="shared" si="22"/>
        <v>0</v>
      </c>
      <c r="F165" s="353"/>
      <c r="G165" s="416"/>
      <c r="H165" s="288"/>
      <c r="I165" s="354"/>
      <c r="J165" s="353"/>
      <c r="K165" s="416"/>
      <c r="L165" s="288"/>
      <c r="M165" s="354"/>
      <c r="N165" s="353"/>
      <c r="O165" s="354"/>
      <c r="P165" s="44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CG165" s="10">
        <v>0</v>
      </c>
      <c r="CH165" s="10">
        <v>0</v>
      </c>
    </row>
    <row r="166" spans="1:130" ht="16.149999999999999" customHeight="1" x14ac:dyDescent="0.25">
      <c r="A166" s="1199"/>
      <c r="B166" s="417" t="s">
        <v>165</v>
      </c>
      <c r="C166" s="418">
        <f t="shared" si="21"/>
        <v>0</v>
      </c>
      <c r="D166" s="328">
        <f t="shared" si="22"/>
        <v>0</v>
      </c>
      <c r="E166" s="260">
        <f t="shared" si="22"/>
        <v>0</v>
      </c>
      <c r="F166" s="330"/>
      <c r="G166" s="419"/>
      <c r="H166" s="134"/>
      <c r="I166" s="135"/>
      <c r="J166" s="330"/>
      <c r="K166" s="419"/>
      <c r="L166" s="134"/>
      <c r="M166" s="135"/>
      <c r="N166" s="330"/>
      <c r="O166" s="135"/>
      <c r="P166" s="44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CG166" s="10">
        <v>0</v>
      </c>
      <c r="CH166" s="10">
        <v>0</v>
      </c>
    </row>
    <row r="167" spans="1:130" ht="16.149999999999999" customHeight="1" x14ac:dyDescent="0.25">
      <c r="A167" s="1640" t="s">
        <v>166</v>
      </c>
      <c r="B167" s="420" t="s">
        <v>163</v>
      </c>
      <c r="C167" s="253">
        <f t="shared" si="21"/>
        <v>0</v>
      </c>
      <c r="D167" s="312">
        <f t="shared" si="22"/>
        <v>0</v>
      </c>
      <c r="E167" s="155">
        <f t="shared" si="22"/>
        <v>0</v>
      </c>
      <c r="F167" s="119"/>
      <c r="G167" s="120"/>
      <c r="H167" s="119"/>
      <c r="I167" s="413"/>
      <c r="J167" s="119"/>
      <c r="K167" s="120"/>
      <c r="L167" s="314"/>
      <c r="M167" s="413"/>
      <c r="N167" s="119"/>
      <c r="O167" s="120"/>
      <c r="P167" s="44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CG167" s="10">
        <v>0</v>
      </c>
      <c r="CH167" s="10">
        <v>0</v>
      </c>
    </row>
    <row r="168" spans="1:130" ht="16.149999999999999" customHeight="1" x14ac:dyDescent="0.25">
      <c r="A168" s="1198"/>
      <c r="B168" s="414" t="s">
        <v>164</v>
      </c>
      <c r="C168" s="321">
        <f t="shared" si="21"/>
        <v>0</v>
      </c>
      <c r="D168" s="322">
        <f t="shared" si="22"/>
        <v>0</v>
      </c>
      <c r="E168" s="421">
        <f t="shared" si="22"/>
        <v>0</v>
      </c>
      <c r="F168" s="288"/>
      <c r="G168" s="354"/>
      <c r="H168" s="104"/>
      <c r="I168" s="188"/>
      <c r="J168" s="104"/>
      <c r="K168" s="105"/>
      <c r="L168" s="187"/>
      <c r="M168" s="188"/>
      <c r="N168" s="104"/>
      <c r="O168" s="105"/>
      <c r="P168" s="44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CG168" s="10">
        <v>0</v>
      </c>
      <c r="CH168" s="10">
        <v>0</v>
      </c>
    </row>
    <row r="169" spans="1:130" ht="16.149999999999999" customHeight="1" x14ac:dyDescent="0.25">
      <c r="A169" s="1199"/>
      <c r="B169" s="422" t="s">
        <v>165</v>
      </c>
      <c r="C169" s="261">
        <f t="shared" si="21"/>
        <v>0</v>
      </c>
      <c r="D169" s="324">
        <f t="shared" si="22"/>
        <v>0</v>
      </c>
      <c r="E169" s="162">
        <f t="shared" si="22"/>
        <v>0</v>
      </c>
      <c r="F169" s="58"/>
      <c r="G169" s="59"/>
      <c r="H169" s="58"/>
      <c r="I169" s="423"/>
      <c r="J169" s="58"/>
      <c r="K169" s="59"/>
      <c r="L169" s="326"/>
      <c r="M169" s="423"/>
      <c r="N169" s="58"/>
      <c r="O169" s="59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31.15" customHeight="1" x14ac:dyDescent="0.25">
      <c r="A170" s="1664" t="s">
        <v>167</v>
      </c>
      <c r="B170" s="1664"/>
      <c r="C170" s="1664"/>
      <c r="D170" s="1664"/>
      <c r="E170" s="1664"/>
      <c r="F170" s="1664"/>
      <c r="G170" s="1664"/>
      <c r="H170" s="1664"/>
      <c r="I170" s="1664"/>
      <c r="J170" s="1664"/>
      <c r="K170" s="1664"/>
      <c r="L170" s="1664"/>
      <c r="M170" s="1664"/>
      <c r="N170" s="1664"/>
      <c r="O170" s="1664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</row>
    <row r="171" spans="1:130" ht="16.149999999999999" customHeight="1" x14ac:dyDescent="0.25">
      <c r="A171" s="1644" t="s">
        <v>168</v>
      </c>
      <c r="B171" s="1645"/>
      <c r="C171" s="1644" t="s">
        <v>59</v>
      </c>
      <c r="D171" s="1646"/>
      <c r="E171" s="1645"/>
      <c r="F171" s="1621" t="s">
        <v>28</v>
      </c>
      <c r="G171" s="1641"/>
      <c r="H171" s="1641"/>
      <c r="I171" s="1641"/>
      <c r="J171" s="1641"/>
      <c r="K171" s="1641"/>
      <c r="L171" s="1641"/>
      <c r="M171" s="1641"/>
      <c r="N171" s="1641"/>
      <c r="O171" s="1641"/>
      <c r="P171" s="1641"/>
      <c r="Q171" s="1622"/>
      <c r="R171" s="17"/>
      <c r="S171" s="17"/>
      <c r="T171" s="17"/>
      <c r="U171" s="17"/>
      <c r="V171" s="17"/>
      <c r="W171" s="17"/>
      <c r="X171" s="17"/>
      <c r="Y171" s="17"/>
      <c r="Z171" s="7"/>
      <c r="AA171" s="7"/>
    </row>
    <row r="172" spans="1:130" ht="16.149999999999999" customHeight="1" x14ac:dyDescent="0.25">
      <c r="A172" s="1201"/>
      <c r="B172" s="1205"/>
      <c r="C172" s="1190"/>
      <c r="D172" s="1191"/>
      <c r="E172" s="1185"/>
      <c r="F172" s="1621" t="s">
        <v>126</v>
      </c>
      <c r="G172" s="1622"/>
      <c r="H172" s="1621" t="s">
        <v>154</v>
      </c>
      <c r="I172" s="1622"/>
      <c r="J172" s="1621" t="s">
        <v>155</v>
      </c>
      <c r="K172" s="1622"/>
      <c r="L172" s="1621" t="s">
        <v>169</v>
      </c>
      <c r="M172" s="1622"/>
      <c r="N172" s="1621" t="s">
        <v>170</v>
      </c>
      <c r="O172" s="1622"/>
      <c r="P172" s="1621" t="s">
        <v>171</v>
      </c>
      <c r="Q172" s="1622"/>
      <c r="R172" s="17"/>
      <c r="S172" s="17"/>
      <c r="T172" s="17"/>
      <c r="U172" s="17"/>
      <c r="V172" s="17"/>
      <c r="W172" s="17"/>
      <c r="X172" s="17"/>
      <c r="Y172" s="17"/>
      <c r="Z172" s="7"/>
      <c r="AA172" s="7"/>
    </row>
    <row r="173" spans="1:130" ht="16.149999999999999" customHeight="1" x14ac:dyDescent="0.25">
      <c r="A173" s="1190"/>
      <c r="B173" s="1185"/>
      <c r="C173" s="1001" t="s">
        <v>17</v>
      </c>
      <c r="D173" s="1026" t="s">
        <v>18</v>
      </c>
      <c r="E173" s="1163" t="s">
        <v>19</v>
      </c>
      <c r="F173" s="1027" t="s">
        <v>18</v>
      </c>
      <c r="G173" s="1163" t="s">
        <v>19</v>
      </c>
      <c r="H173" s="1027" t="s">
        <v>18</v>
      </c>
      <c r="I173" s="1163" t="s">
        <v>19</v>
      </c>
      <c r="J173" s="1027" t="s">
        <v>18</v>
      </c>
      <c r="K173" s="1179" t="s">
        <v>19</v>
      </c>
      <c r="L173" s="1027" t="s">
        <v>18</v>
      </c>
      <c r="M173" s="1163" t="s">
        <v>19</v>
      </c>
      <c r="N173" s="1027" t="s">
        <v>18</v>
      </c>
      <c r="O173" s="1163" t="s">
        <v>19</v>
      </c>
      <c r="P173" s="1027" t="s">
        <v>18</v>
      </c>
      <c r="Q173" s="1179" t="s">
        <v>19</v>
      </c>
      <c r="R173" s="17"/>
      <c r="S173" s="17"/>
      <c r="T173" s="17"/>
      <c r="U173" s="17"/>
      <c r="V173" s="17"/>
      <c r="W173" s="17"/>
      <c r="X173" s="17"/>
      <c r="Y173" s="17"/>
      <c r="Z173" s="7"/>
      <c r="AA173" s="7"/>
    </row>
    <row r="174" spans="1:130" ht="16.149999999999999" customHeight="1" x14ac:dyDescent="0.25">
      <c r="A174" s="1281" t="s">
        <v>172</v>
      </c>
      <c r="B174" s="1282"/>
      <c r="C174" s="253">
        <f>SUM(D174+E174)</f>
        <v>6</v>
      </c>
      <c r="D174" s="312">
        <f t="shared" ref="D174:E176" si="23">SUM(F174+H174+J174+L174+N174+P174)</f>
        <v>2</v>
      </c>
      <c r="E174" s="155">
        <f t="shared" si="23"/>
        <v>4</v>
      </c>
      <c r="F174" s="314">
        <v>1</v>
      </c>
      <c r="G174" s="413">
        <v>1</v>
      </c>
      <c r="H174" s="119">
        <v>0</v>
      </c>
      <c r="I174" s="120">
        <v>2</v>
      </c>
      <c r="J174" s="314">
        <v>0</v>
      </c>
      <c r="K174" s="120">
        <v>0</v>
      </c>
      <c r="L174" s="314">
        <v>1</v>
      </c>
      <c r="M174" s="413">
        <v>0</v>
      </c>
      <c r="N174" s="119">
        <v>0</v>
      </c>
      <c r="O174" s="120">
        <v>1</v>
      </c>
      <c r="P174" s="314">
        <v>0</v>
      </c>
      <c r="Q174" s="120">
        <v>0</v>
      </c>
      <c r="R174" s="17"/>
      <c r="S174" s="17"/>
      <c r="T174" s="17"/>
      <c r="U174" s="17"/>
      <c r="V174" s="17"/>
      <c r="W174" s="17"/>
      <c r="X174" s="17"/>
      <c r="Y174" s="17"/>
      <c r="Z174" s="7"/>
      <c r="AA174" s="7"/>
    </row>
    <row r="175" spans="1:130" ht="16.149999999999999" customHeight="1" x14ac:dyDescent="0.25">
      <c r="A175" s="1283" t="s">
        <v>173</v>
      </c>
      <c r="B175" s="1284"/>
      <c r="C175" s="321">
        <f>SUM(D175+E175)</f>
        <v>109</v>
      </c>
      <c r="D175" s="322">
        <f t="shared" si="23"/>
        <v>56</v>
      </c>
      <c r="E175" s="415">
        <f t="shared" si="23"/>
        <v>53</v>
      </c>
      <c r="F175" s="353">
        <v>17</v>
      </c>
      <c r="G175" s="416">
        <v>14</v>
      </c>
      <c r="H175" s="288">
        <v>22</v>
      </c>
      <c r="I175" s="354">
        <v>14</v>
      </c>
      <c r="J175" s="353">
        <v>10</v>
      </c>
      <c r="K175" s="354">
        <v>14</v>
      </c>
      <c r="L175" s="353">
        <v>3</v>
      </c>
      <c r="M175" s="416">
        <v>6</v>
      </c>
      <c r="N175" s="288">
        <v>4</v>
      </c>
      <c r="O175" s="354">
        <v>2</v>
      </c>
      <c r="P175" s="353">
        <v>0</v>
      </c>
      <c r="Q175" s="354">
        <v>3</v>
      </c>
      <c r="R175" s="17"/>
      <c r="S175" s="17"/>
      <c r="T175" s="17"/>
      <c r="U175" s="17"/>
      <c r="V175" s="17"/>
      <c r="W175" s="17"/>
      <c r="X175" s="17"/>
      <c r="Y175" s="17"/>
      <c r="Z175" s="7"/>
      <c r="AA175" s="7"/>
    </row>
    <row r="176" spans="1:130" ht="16.149999999999999" customHeight="1" x14ac:dyDescent="0.25">
      <c r="A176" s="1285" t="s">
        <v>174</v>
      </c>
      <c r="B176" s="1286"/>
      <c r="C176" s="425">
        <f>SUM(D176+E176)</f>
        <v>37</v>
      </c>
      <c r="D176" s="324">
        <f t="shared" si="23"/>
        <v>24</v>
      </c>
      <c r="E176" s="162">
        <f t="shared" si="23"/>
        <v>13</v>
      </c>
      <c r="F176" s="326">
        <v>5</v>
      </c>
      <c r="G176" s="423">
        <v>1</v>
      </c>
      <c r="H176" s="58">
        <v>3</v>
      </c>
      <c r="I176" s="59">
        <v>2</v>
      </c>
      <c r="J176" s="326">
        <v>5</v>
      </c>
      <c r="K176" s="59">
        <v>3</v>
      </c>
      <c r="L176" s="326">
        <v>6</v>
      </c>
      <c r="M176" s="423">
        <v>3</v>
      </c>
      <c r="N176" s="58">
        <v>2</v>
      </c>
      <c r="O176" s="59">
        <v>2</v>
      </c>
      <c r="P176" s="326">
        <v>3</v>
      </c>
      <c r="Q176" s="59">
        <v>2</v>
      </c>
      <c r="R176" s="17"/>
      <c r="S176" s="17"/>
      <c r="T176" s="17"/>
      <c r="U176" s="17"/>
      <c r="V176" s="17"/>
      <c r="W176" s="17"/>
      <c r="X176" s="17"/>
      <c r="Y176" s="17"/>
      <c r="Z176" s="7"/>
      <c r="AA176" s="7"/>
    </row>
    <row r="177" spans="1:130" ht="16.149999999999999" customHeight="1" x14ac:dyDescent="0.25">
      <c r="A177" s="1621" t="s">
        <v>59</v>
      </c>
      <c r="B177" s="1622"/>
      <c r="C177" s="169">
        <f t="shared" ref="C177:K177" si="24">SUM(C174:C176)</f>
        <v>152</v>
      </c>
      <c r="D177" s="426">
        <f t="shared" si="24"/>
        <v>82</v>
      </c>
      <c r="E177" s="981">
        <f t="shared" si="24"/>
        <v>70</v>
      </c>
      <c r="F177" s="169">
        <f t="shared" si="24"/>
        <v>23</v>
      </c>
      <c r="G177" s="981">
        <f t="shared" si="24"/>
        <v>16</v>
      </c>
      <c r="H177" s="1029">
        <f t="shared" si="24"/>
        <v>25</v>
      </c>
      <c r="I177" s="171">
        <f t="shared" si="24"/>
        <v>18</v>
      </c>
      <c r="J177" s="169">
        <f t="shared" si="24"/>
        <v>15</v>
      </c>
      <c r="K177" s="981">
        <f t="shared" si="24"/>
        <v>17</v>
      </c>
      <c r="L177" s="169">
        <f t="shared" ref="L177:Q177" si="25">SUM(L174:L176)</f>
        <v>10</v>
      </c>
      <c r="M177" s="981">
        <f t="shared" si="25"/>
        <v>9</v>
      </c>
      <c r="N177" s="1029">
        <f t="shared" si="25"/>
        <v>6</v>
      </c>
      <c r="O177" s="171">
        <f t="shared" si="25"/>
        <v>5</v>
      </c>
      <c r="P177" s="169">
        <f t="shared" si="25"/>
        <v>3</v>
      </c>
      <c r="Q177" s="981">
        <f t="shared" si="25"/>
        <v>5</v>
      </c>
      <c r="R177" s="17"/>
      <c r="S177" s="17"/>
      <c r="T177" s="17"/>
      <c r="U177" s="17"/>
      <c r="V177" s="17"/>
      <c r="W177" s="17"/>
      <c r="X177" s="17"/>
      <c r="Y177" s="17"/>
      <c r="Z177" s="7"/>
      <c r="AA177" s="7"/>
    </row>
    <row r="178" spans="1:130" ht="16.149999999999999" customHeight="1" x14ac:dyDescent="0.25">
      <c r="A178" s="12" t="s">
        <v>175</v>
      </c>
      <c r="M178" s="1030"/>
      <c r="N178" s="1030"/>
      <c r="O178" s="1030"/>
      <c r="P178" s="1030"/>
    </row>
    <row r="179" spans="1:130" ht="31.15" customHeight="1" x14ac:dyDescent="0.25">
      <c r="A179" s="429" t="s">
        <v>176</v>
      </c>
      <c r="B179" s="430"/>
      <c r="C179" s="430"/>
      <c r="D179" s="430"/>
      <c r="E179" s="430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</row>
    <row r="180" spans="1:130" ht="16.149999999999999" customHeight="1" x14ac:dyDescent="0.25">
      <c r="A180" s="1656" t="s">
        <v>177</v>
      </c>
      <c r="B180" s="1655"/>
      <c r="C180" s="1289" t="s">
        <v>101</v>
      </c>
      <c r="D180" s="1290"/>
      <c r="E180" s="1291"/>
      <c r="F180" s="1295" t="s">
        <v>28</v>
      </c>
      <c r="G180" s="1296"/>
      <c r="H180" s="1296"/>
      <c r="I180" s="1296"/>
      <c r="J180" s="1296"/>
      <c r="K180" s="1296"/>
      <c r="L180" s="1296"/>
      <c r="M180" s="1296"/>
      <c r="N180" s="1296"/>
      <c r="O180" s="1296"/>
      <c r="P180" s="1296"/>
      <c r="Q180" s="1297"/>
    </row>
    <row r="181" spans="1:130" ht="16.149999999999999" customHeight="1" x14ac:dyDescent="0.25">
      <c r="A181" s="1288"/>
      <c r="B181" s="1194"/>
      <c r="C181" s="1292"/>
      <c r="D181" s="1293"/>
      <c r="E181" s="1294"/>
      <c r="F181" s="1665" t="s">
        <v>102</v>
      </c>
      <c r="G181" s="1299"/>
      <c r="H181" s="1665" t="s">
        <v>103</v>
      </c>
      <c r="I181" s="1299"/>
      <c r="J181" s="1665" t="s">
        <v>104</v>
      </c>
      <c r="K181" s="1299"/>
      <c r="L181" s="1665" t="s">
        <v>105</v>
      </c>
      <c r="M181" s="1299"/>
      <c r="N181" s="1665" t="s">
        <v>106</v>
      </c>
      <c r="O181" s="1299"/>
      <c r="P181" s="1300" t="s">
        <v>107</v>
      </c>
      <c r="Q181" s="1301"/>
    </row>
    <row r="182" spans="1:130" ht="16.149999999999999" customHeight="1" x14ac:dyDescent="0.25">
      <c r="A182" s="1268"/>
      <c r="B182" s="1195"/>
      <c r="C182" s="30" t="s">
        <v>17</v>
      </c>
      <c r="D182" s="83" t="s">
        <v>18</v>
      </c>
      <c r="E182" s="1173" t="s">
        <v>19</v>
      </c>
      <c r="F182" s="1171" t="s">
        <v>18</v>
      </c>
      <c r="G182" s="1155" t="s">
        <v>19</v>
      </c>
      <c r="H182" s="1171" t="s">
        <v>18</v>
      </c>
      <c r="I182" s="1155" t="s">
        <v>19</v>
      </c>
      <c r="J182" s="1171" t="s">
        <v>18</v>
      </c>
      <c r="K182" s="1155" t="s">
        <v>19</v>
      </c>
      <c r="L182" s="1171" t="s">
        <v>18</v>
      </c>
      <c r="M182" s="1155" t="s">
        <v>19</v>
      </c>
      <c r="N182" s="1171" t="s">
        <v>18</v>
      </c>
      <c r="O182" s="1155" t="s">
        <v>19</v>
      </c>
      <c r="P182" s="1171" t="s">
        <v>18</v>
      </c>
      <c r="Q182" s="1155" t="s">
        <v>19</v>
      </c>
      <c r="R182" s="431"/>
    </row>
    <row r="183" spans="1:130" ht="16.149999999999999" customHeight="1" x14ac:dyDescent="0.25">
      <c r="A183" s="1302" t="s">
        <v>178</v>
      </c>
      <c r="B183" s="1303"/>
      <c r="C183" s="47">
        <f>SUM(D183+E183)</f>
        <v>0</v>
      </c>
      <c r="D183" s="103">
        <f t="shared" ref="D183:E185" si="26">SUM(F183+H183+J183+L183+N183+P183)</f>
        <v>0</v>
      </c>
      <c r="E183" s="181">
        <f t="shared" si="26"/>
        <v>0</v>
      </c>
      <c r="F183" s="52"/>
      <c r="G183" s="51"/>
      <c r="H183" s="52"/>
      <c r="I183" s="51"/>
      <c r="J183" s="52"/>
      <c r="K183" s="51"/>
      <c r="L183" s="52"/>
      <c r="M183" s="51"/>
      <c r="N183" s="52"/>
      <c r="O183" s="51"/>
      <c r="P183" s="52"/>
      <c r="Q183" s="51"/>
    </row>
    <row r="184" spans="1:130" ht="16.149999999999999" customHeight="1" x14ac:dyDescent="0.25">
      <c r="A184" s="1304" t="s">
        <v>179</v>
      </c>
      <c r="B184" s="1305"/>
      <c r="C184" s="110">
        <f>SUM(D184+E184)</f>
        <v>0</v>
      </c>
      <c r="D184" s="111">
        <f t="shared" si="26"/>
        <v>0</v>
      </c>
      <c r="E184" s="432">
        <f t="shared" si="26"/>
        <v>0</v>
      </c>
      <c r="F184" s="187"/>
      <c r="G184" s="105"/>
      <c r="H184" s="187"/>
      <c r="I184" s="105"/>
      <c r="J184" s="187"/>
      <c r="K184" s="105"/>
      <c r="L184" s="187"/>
      <c r="M184" s="105"/>
      <c r="N184" s="187"/>
      <c r="O184" s="105"/>
      <c r="P184" s="187"/>
      <c r="Q184" s="105"/>
    </row>
    <row r="185" spans="1:130" ht="16.149999999999999" customHeight="1" x14ac:dyDescent="0.25">
      <c r="A185" s="1285" t="s">
        <v>180</v>
      </c>
      <c r="B185" s="1286"/>
      <c r="C185" s="54">
        <f>SUM(D185+E185)</f>
        <v>0</v>
      </c>
      <c r="D185" s="114">
        <f t="shared" si="26"/>
        <v>0</v>
      </c>
      <c r="E185" s="201">
        <f t="shared" si="26"/>
        <v>0</v>
      </c>
      <c r="F185" s="262">
        <f t="shared" ref="F185:Q185" si="27">SUM(F183:F184)</f>
        <v>0</v>
      </c>
      <c r="G185" s="325">
        <f t="shared" si="27"/>
        <v>0</v>
      </c>
      <c r="H185" s="262">
        <f t="shared" si="27"/>
        <v>0</v>
      </c>
      <c r="I185" s="325">
        <f t="shared" si="27"/>
        <v>0</v>
      </c>
      <c r="J185" s="262">
        <f t="shared" si="27"/>
        <v>0</v>
      </c>
      <c r="K185" s="325">
        <f t="shared" si="27"/>
        <v>0</v>
      </c>
      <c r="L185" s="262">
        <f t="shared" si="27"/>
        <v>0</v>
      </c>
      <c r="M185" s="325">
        <f t="shared" si="27"/>
        <v>0</v>
      </c>
      <c r="N185" s="262">
        <f t="shared" si="27"/>
        <v>0</v>
      </c>
      <c r="O185" s="325">
        <f t="shared" si="27"/>
        <v>0</v>
      </c>
      <c r="P185" s="262">
        <f t="shared" si="27"/>
        <v>0</v>
      </c>
      <c r="Q185" s="325">
        <f t="shared" si="27"/>
        <v>0</v>
      </c>
    </row>
    <row r="186" spans="1:130" ht="31.15" customHeight="1" x14ac:dyDescent="0.25">
      <c r="A186" s="429" t="s">
        <v>181</v>
      </c>
      <c r="B186" s="429"/>
      <c r="C186" s="429"/>
      <c r="D186" s="429"/>
      <c r="E186" s="429"/>
      <c r="F186" s="429"/>
      <c r="G186" s="429"/>
      <c r="H186" s="429"/>
      <c r="I186" s="17"/>
      <c r="J186" s="17"/>
      <c r="K186" s="17"/>
      <c r="L186" s="17"/>
      <c r="M186" s="17"/>
      <c r="N186" s="17"/>
      <c r="O186" s="17"/>
      <c r="P186" s="17"/>
      <c r="Q186" s="1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149999999999999" customHeight="1" x14ac:dyDescent="0.25">
      <c r="A187" s="1666" t="s">
        <v>182</v>
      </c>
      <c r="B187" s="1667"/>
      <c r="C187" s="1668" t="s">
        <v>59</v>
      </c>
      <c r="D187" s="1669"/>
      <c r="E187" s="1670"/>
      <c r="F187" s="1671" t="s">
        <v>28</v>
      </c>
      <c r="G187" s="1672"/>
      <c r="H187" s="1672"/>
      <c r="I187" s="1672"/>
      <c r="J187" s="1672"/>
      <c r="K187" s="1672"/>
      <c r="L187" s="1672"/>
      <c r="M187" s="1672"/>
      <c r="N187" s="1672"/>
      <c r="O187" s="1672"/>
      <c r="P187" s="1672"/>
      <c r="Q187" s="1672"/>
      <c r="R187" s="1672"/>
      <c r="S187" s="1673"/>
    </row>
    <row r="188" spans="1:130" ht="16.149999999999999" customHeight="1" x14ac:dyDescent="0.25">
      <c r="A188" s="1308"/>
      <c r="B188" s="1309"/>
      <c r="C188" s="1315"/>
      <c r="D188" s="1316"/>
      <c r="E188" s="1317"/>
      <c r="F188" s="1629" t="s">
        <v>183</v>
      </c>
      <c r="G188" s="1632"/>
      <c r="H188" s="1310" t="s">
        <v>184</v>
      </c>
      <c r="I188" s="1311"/>
      <c r="J188" s="1310" t="s">
        <v>185</v>
      </c>
      <c r="K188" s="1311"/>
      <c r="L188" s="1310" t="s">
        <v>186</v>
      </c>
      <c r="M188" s="1311"/>
      <c r="N188" s="1310" t="s">
        <v>187</v>
      </c>
      <c r="O188" s="1311"/>
      <c r="P188" s="1310" t="s">
        <v>188</v>
      </c>
      <c r="Q188" s="1311"/>
      <c r="R188" s="1310" t="s">
        <v>189</v>
      </c>
      <c r="S188" s="1311"/>
    </row>
    <row r="189" spans="1:130" ht="16.149999999999999" customHeight="1" x14ac:dyDescent="0.25">
      <c r="A189" s="1310"/>
      <c r="B189" s="1311"/>
      <c r="C189" s="1032" t="s">
        <v>190</v>
      </c>
      <c r="D189" s="1033" t="s">
        <v>18</v>
      </c>
      <c r="E189" s="1170" t="s">
        <v>19</v>
      </c>
      <c r="F189" s="436" t="s">
        <v>18</v>
      </c>
      <c r="G189" s="437" t="s">
        <v>19</v>
      </c>
      <c r="H189" s="436" t="s">
        <v>18</v>
      </c>
      <c r="I189" s="437" t="s">
        <v>19</v>
      </c>
      <c r="J189" s="436" t="s">
        <v>18</v>
      </c>
      <c r="K189" s="437" t="s">
        <v>19</v>
      </c>
      <c r="L189" s="436" t="s">
        <v>18</v>
      </c>
      <c r="M189" s="437" t="s">
        <v>19</v>
      </c>
      <c r="N189" s="436" t="s">
        <v>18</v>
      </c>
      <c r="O189" s="437" t="s">
        <v>19</v>
      </c>
      <c r="P189" s="436" t="s">
        <v>18</v>
      </c>
      <c r="Q189" s="437" t="s">
        <v>19</v>
      </c>
      <c r="R189" s="436" t="s">
        <v>18</v>
      </c>
      <c r="S189" s="437" t="s">
        <v>19</v>
      </c>
    </row>
    <row r="190" spans="1:130" ht="16.149999999999999" customHeight="1" x14ac:dyDescent="0.25">
      <c r="A190" s="1674" t="s">
        <v>191</v>
      </c>
      <c r="B190" s="438" t="s">
        <v>114</v>
      </c>
      <c r="C190" s="439">
        <f>SUM(D190+E190)</f>
        <v>0</v>
      </c>
      <c r="D190" s="440">
        <f>SUM(F190+H190+J190+L190+N190+P190+R190)</f>
        <v>0</v>
      </c>
      <c r="E190" s="441">
        <f>SUM(G190+I190+K190+M190+O190+Q190+S190)</f>
        <v>0</v>
      </c>
      <c r="F190" s="442"/>
      <c r="G190" s="443"/>
      <c r="H190" s="442"/>
      <c r="I190" s="443"/>
      <c r="J190" s="442"/>
      <c r="K190" s="443"/>
      <c r="L190" s="442"/>
      <c r="M190" s="443"/>
      <c r="N190" s="442"/>
      <c r="O190" s="443"/>
      <c r="P190" s="442"/>
      <c r="Q190" s="444"/>
      <c r="R190" s="442"/>
      <c r="S190" s="444"/>
    </row>
    <row r="191" spans="1:130" ht="16.149999999999999" customHeight="1" x14ac:dyDescent="0.25">
      <c r="A191" s="1322"/>
      <c r="B191" s="445" t="s">
        <v>192</v>
      </c>
      <c r="C191" s="446">
        <f>SUM(D191+E191)</f>
        <v>0</v>
      </c>
      <c r="D191" s="447">
        <f>SUM(F191+H191+J191+L191+N191+P191+R191)</f>
        <v>0</v>
      </c>
      <c r="E191" s="448">
        <f>SUM(G191+I191+K191+M191+O191+Q191+S191)</f>
        <v>0</v>
      </c>
      <c r="F191" s="449"/>
      <c r="G191" s="450"/>
      <c r="H191" s="449"/>
      <c r="I191" s="450"/>
      <c r="J191" s="449"/>
      <c r="K191" s="450"/>
      <c r="L191" s="449"/>
      <c r="M191" s="450"/>
      <c r="N191" s="449"/>
      <c r="O191" s="450"/>
      <c r="P191" s="449"/>
      <c r="Q191" s="451"/>
      <c r="R191" s="449"/>
      <c r="S191" s="451"/>
    </row>
    <row r="192" spans="1:130" ht="16.149999999999999" customHeight="1" x14ac:dyDescent="0.25">
      <c r="A192" s="1323" t="s">
        <v>193</v>
      </c>
      <c r="B192" s="1324"/>
      <c r="C192" s="452">
        <f>SUM(C190+C191)</f>
        <v>0</v>
      </c>
      <c r="D192" s="453">
        <f>SUM(D190+D191)</f>
        <v>0</v>
      </c>
      <c r="E192" s="1035">
        <f>SUM(E190+E191)</f>
        <v>0</v>
      </c>
      <c r="F192" s="452">
        <f>SUM(F190+F191)</f>
        <v>0</v>
      </c>
      <c r="G192" s="455">
        <f t="shared" ref="G192:Q192" si="28">SUM(G190+G191)</f>
        <v>0</v>
      </c>
      <c r="H192" s="452">
        <f t="shared" si="28"/>
        <v>0</v>
      </c>
      <c r="I192" s="455">
        <f t="shared" si="28"/>
        <v>0</v>
      </c>
      <c r="J192" s="452">
        <f t="shared" si="28"/>
        <v>0</v>
      </c>
      <c r="K192" s="455">
        <f t="shared" si="28"/>
        <v>0</v>
      </c>
      <c r="L192" s="452">
        <f t="shared" si="28"/>
        <v>0</v>
      </c>
      <c r="M192" s="455">
        <f t="shared" si="28"/>
        <v>0</v>
      </c>
      <c r="N192" s="452">
        <f t="shared" si="28"/>
        <v>0</v>
      </c>
      <c r="O192" s="455">
        <f t="shared" si="28"/>
        <v>0</v>
      </c>
      <c r="P192" s="452">
        <f t="shared" si="28"/>
        <v>0</v>
      </c>
      <c r="Q192" s="455">
        <f t="shared" si="28"/>
        <v>0</v>
      </c>
      <c r="R192" s="452">
        <f>SUM(R190+R191)</f>
        <v>0</v>
      </c>
      <c r="S192" s="455">
        <f>SUM(S190+S191)</f>
        <v>0</v>
      </c>
    </row>
    <row r="193" spans="1:130" ht="24" customHeight="1" x14ac:dyDescent="0.25">
      <c r="A193" s="429" t="s">
        <v>194</v>
      </c>
      <c r="B193" s="429"/>
      <c r="C193" s="429"/>
      <c r="D193" s="429"/>
      <c r="E193" s="429"/>
      <c r="F193" s="429"/>
      <c r="I193" s="369"/>
      <c r="J193" s="369"/>
      <c r="K193" s="369"/>
      <c r="L193" s="369"/>
      <c r="M193" s="369"/>
      <c r="N193" s="369"/>
      <c r="O193" s="369"/>
      <c r="P193" s="369"/>
      <c r="Q193" s="369"/>
    </row>
    <row r="194" spans="1:130" x14ac:dyDescent="0.25">
      <c r="A194" s="1675" t="s">
        <v>195</v>
      </c>
      <c r="B194" s="1676"/>
      <c r="C194" s="1677" t="s">
        <v>59</v>
      </c>
      <c r="D194" s="1678"/>
      <c r="E194" s="1679"/>
      <c r="F194" s="1680" t="s">
        <v>28</v>
      </c>
      <c r="G194" s="1681"/>
      <c r="H194" s="1681"/>
      <c r="I194" s="1681"/>
      <c r="J194" s="1681"/>
      <c r="K194" s="1681"/>
      <c r="L194" s="1681"/>
      <c r="M194" s="1681"/>
      <c r="N194" s="1681"/>
      <c r="O194" s="1682"/>
      <c r="P194" s="1675" t="s">
        <v>196</v>
      </c>
      <c r="Q194" s="1676"/>
      <c r="R194" s="1683" t="s">
        <v>197</v>
      </c>
      <c r="S194" s="1676"/>
      <c r="T194" s="1680" t="s">
        <v>198</v>
      </c>
      <c r="U194" s="1681"/>
      <c r="V194" s="1681"/>
      <c r="W194" s="1682"/>
    </row>
    <row r="195" spans="1:130" ht="15.75" customHeight="1" x14ac:dyDescent="0.25">
      <c r="A195" s="1327"/>
      <c r="B195" s="1328"/>
      <c r="C195" s="1334"/>
      <c r="D195" s="1335"/>
      <c r="E195" s="1336"/>
      <c r="F195" s="1350" t="s">
        <v>30</v>
      </c>
      <c r="G195" s="1350"/>
      <c r="H195" s="1350" t="s">
        <v>31</v>
      </c>
      <c r="I195" s="1350"/>
      <c r="J195" s="1350" t="s">
        <v>119</v>
      </c>
      <c r="K195" s="1350"/>
      <c r="L195" s="1350" t="s">
        <v>199</v>
      </c>
      <c r="M195" s="1350"/>
      <c r="N195" s="1350" t="s">
        <v>200</v>
      </c>
      <c r="O195" s="1350"/>
      <c r="P195" s="1329"/>
      <c r="Q195" s="1330"/>
      <c r="R195" s="1341"/>
      <c r="S195" s="1330"/>
      <c r="T195" s="1686" t="s">
        <v>201</v>
      </c>
      <c r="U195" s="1687" t="s">
        <v>202</v>
      </c>
      <c r="V195" s="1686" t="s">
        <v>203</v>
      </c>
      <c r="W195" s="1686" t="s">
        <v>204</v>
      </c>
    </row>
    <row r="196" spans="1:130" s="462" customFormat="1" ht="30.75" customHeight="1" x14ac:dyDescent="0.25">
      <c r="A196" s="1329"/>
      <c r="B196" s="1330"/>
      <c r="C196" s="1036" t="s">
        <v>190</v>
      </c>
      <c r="D196" s="1037" t="s">
        <v>18</v>
      </c>
      <c r="E196" s="1169" t="s">
        <v>19</v>
      </c>
      <c r="F196" s="459" t="s">
        <v>18</v>
      </c>
      <c r="G196" s="460" t="s">
        <v>19</v>
      </c>
      <c r="H196" s="459" t="s">
        <v>18</v>
      </c>
      <c r="I196" s="460" t="s">
        <v>19</v>
      </c>
      <c r="J196" s="459" t="s">
        <v>18</v>
      </c>
      <c r="K196" s="460" t="s">
        <v>19</v>
      </c>
      <c r="L196" s="459" t="s">
        <v>18</v>
      </c>
      <c r="M196" s="460" t="s">
        <v>19</v>
      </c>
      <c r="N196" s="459" t="s">
        <v>18</v>
      </c>
      <c r="O196" s="460" t="s">
        <v>19</v>
      </c>
      <c r="P196" s="459" t="s">
        <v>18</v>
      </c>
      <c r="Q196" s="460" t="s">
        <v>19</v>
      </c>
      <c r="R196" s="1039" t="s">
        <v>18</v>
      </c>
      <c r="S196" s="460" t="s">
        <v>19</v>
      </c>
      <c r="T196" s="1352"/>
      <c r="U196" s="1354"/>
      <c r="V196" s="1352"/>
      <c r="W196" s="135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</row>
    <row r="197" spans="1:130" ht="21.75" customHeight="1" x14ac:dyDescent="0.25">
      <c r="A197" s="1684" t="s">
        <v>205</v>
      </c>
      <c r="B197" s="1685"/>
      <c r="C197" s="463">
        <f>SUM(D197+E197)</f>
        <v>0</v>
      </c>
      <c r="D197" s="464">
        <f>SUM(F197+H197+J197+L197+N197)</f>
        <v>0</v>
      </c>
      <c r="E197" s="1040">
        <f>SUM(G197+I197+K197+M197+O197)</f>
        <v>0</v>
      </c>
      <c r="F197" s="466"/>
      <c r="G197" s="1041"/>
      <c r="H197" s="466"/>
      <c r="I197" s="1041"/>
      <c r="J197" s="466"/>
      <c r="K197" s="1041"/>
      <c r="L197" s="466"/>
      <c r="M197" s="1041"/>
      <c r="N197" s="466"/>
      <c r="O197" s="1041"/>
      <c r="P197" s="466"/>
      <c r="Q197" s="1042"/>
      <c r="R197" s="1041"/>
      <c r="S197" s="1042"/>
      <c r="T197" s="469"/>
      <c r="U197" s="1042"/>
      <c r="V197" s="469"/>
      <c r="W197" s="469"/>
      <c r="X197" s="93"/>
      <c r="CG197" s="10">
        <v>0</v>
      </c>
      <c r="CH197" s="10">
        <v>0</v>
      </c>
      <c r="CI197" s="10">
        <v>0</v>
      </c>
      <c r="CJ197" s="10">
        <v>0</v>
      </c>
      <c r="CK197" s="10">
        <v>0</v>
      </c>
    </row>
    <row r="198" spans="1:130" ht="28.5" customHeight="1" x14ac:dyDescent="0.25">
      <c r="A198" s="429" t="s">
        <v>206</v>
      </c>
      <c r="B198" s="429"/>
      <c r="C198" s="429"/>
    </row>
    <row r="199" spans="1:130" x14ac:dyDescent="0.25">
      <c r="A199" s="1675" t="s">
        <v>195</v>
      </c>
      <c r="B199" s="1676"/>
      <c r="C199" s="1657" t="s">
        <v>32</v>
      </c>
      <c r="D199" s="1659"/>
    </row>
    <row r="200" spans="1:130" ht="23.25" customHeight="1" x14ac:dyDescent="0.25">
      <c r="A200" s="1329"/>
      <c r="B200" s="1330"/>
      <c r="C200" s="459" t="s">
        <v>18</v>
      </c>
      <c r="D200" s="460" t="s">
        <v>19</v>
      </c>
    </row>
    <row r="201" spans="1:130" ht="22.5" customHeight="1" x14ac:dyDescent="0.25">
      <c r="A201" s="1346" t="s">
        <v>207</v>
      </c>
      <c r="B201" s="1347"/>
      <c r="C201" s="470"/>
      <c r="D201" s="471"/>
    </row>
    <row r="202" spans="1:130" ht="24" customHeight="1" x14ac:dyDescent="0.25">
      <c r="A202" s="1348" t="s">
        <v>208</v>
      </c>
      <c r="B202" s="1349"/>
      <c r="C202" s="472"/>
      <c r="D202" s="473"/>
    </row>
    <row r="203" spans="1:130" ht="27.75" customHeight="1" x14ac:dyDescent="0.25">
      <c r="A203" s="1348" t="s">
        <v>209</v>
      </c>
      <c r="B203" s="1349"/>
      <c r="C203" s="472"/>
      <c r="D203" s="473"/>
    </row>
    <row r="204" spans="1:130" ht="27.75" customHeight="1" x14ac:dyDescent="0.25">
      <c r="A204" s="1342" t="s">
        <v>210</v>
      </c>
      <c r="B204" s="1343"/>
      <c r="C204" s="474"/>
      <c r="D204" s="475"/>
    </row>
    <row r="250" spans="1:130" s="476" customFormat="1" hidden="1" x14ac:dyDescent="0.25">
      <c r="A250" s="476">
        <f>SUM(F12:Y14,F20:R38,F43:Q46,F52:I54,F59:O63,C69:C72,C75:E75,C78:E81,F86:I90,F96:Q103,F108:AA137,F139:AA148,F154:AM159,F164:O169,F174:Q176,F183:Q184,F190:S191,F197:W197,C201:D204)</f>
        <v>152</v>
      </c>
      <c r="B250" s="476">
        <f>SUM(DF13:DY13,CG20:CN204)</f>
        <v>0</v>
      </c>
      <c r="BA250" s="477"/>
      <c r="BB250" s="477"/>
      <c r="BC250" s="477"/>
      <c r="BD250" s="477"/>
      <c r="BE250" s="477"/>
      <c r="BF250" s="477"/>
      <c r="BG250" s="477"/>
      <c r="BH250" s="477"/>
      <c r="BI250" s="477"/>
      <c r="BJ250" s="477"/>
      <c r="BK250" s="477"/>
      <c r="BL250" s="477"/>
      <c r="BM250" s="477"/>
      <c r="BN250" s="477"/>
      <c r="BO250" s="477"/>
      <c r="BP250" s="477"/>
      <c r="BQ250" s="477"/>
      <c r="BR250" s="477"/>
      <c r="BS250" s="477"/>
      <c r="BT250" s="477"/>
      <c r="BU250" s="477"/>
      <c r="BV250" s="477"/>
      <c r="BW250" s="477"/>
      <c r="BX250" s="477"/>
      <c r="BY250" s="477"/>
      <c r="BZ250" s="477"/>
      <c r="CA250" s="477"/>
      <c r="CB250" s="477"/>
      <c r="CC250" s="477"/>
      <c r="CD250" s="477"/>
      <c r="CE250" s="477"/>
      <c r="CF250" s="477"/>
      <c r="CG250" s="477"/>
      <c r="CH250" s="477"/>
      <c r="CI250" s="477"/>
      <c r="CJ250" s="477"/>
      <c r="CK250" s="477"/>
      <c r="CL250" s="477"/>
      <c r="CM250" s="477"/>
      <c r="CN250" s="477"/>
      <c r="CO250" s="477"/>
      <c r="CP250" s="477"/>
      <c r="CQ250" s="477"/>
      <c r="CR250" s="477"/>
      <c r="CS250" s="477"/>
      <c r="CT250" s="477"/>
      <c r="CU250" s="477"/>
      <c r="CV250" s="477"/>
      <c r="CW250" s="477"/>
      <c r="CX250" s="477"/>
      <c r="CY250" s="477"/>
      <c r="CZ250" s="477"/>
      <c r="DA250" s="477"/>
      <c r="DB250" s="477"/>
      <c r="DC250" s="477"/>
      <c r="DD250" s="477"/>
      <c r="DE250" s="477"/>
      <c r="DF250" s="477"/>
      <c r="DG250" s="477"/>
      <c r="DH250" s="477"/>
      <c r="DI250" s="477"/>
      <c r="DJ250" s="477"/>
      <c r="DK250" s="477"/>
      <c r="DL250" s="477"/>
      <c r="DM250" s="477"/>
      <c r="DN250" s="477"/>
      <c r="DO250" s="477"/>
      <c r="DP250" s="477"/>
      <c r="DQ250" s="477"/>
      <c r="DR250" s="477"/>
      <c r="DS250" s="477"/>
      <c r="DT250" s="477"/>
      <c r="DU250" s="477"/>
      <c r="DV250" s="477"/>
      <c r="DW250" s="477"/>
      <c r="DX250" s="477"/>
      <c r="DY250" s="477"/>
      <c r="DZ250" s="477"/>
    </row>
  </sheetData>
  <mergeCells count="224">
    <mergeCell ref="T194:W194"/>
    <mergeCell ref="F195:G195"/>
    <mergeCell ref="H195:I195"/>
    <mergeCell ref="J195:K195"/>
    <mergeCell ref="L195:M195"/>
    <mergeCell ref="N195:O195"/>
    <mergeCell ref="T195:T196"/>
    <mergeCell ref="U195:U196"/>
    <mergeCell ref="V195:V196"/>
    <mergeCell ref="W195:W196"/>
    <mergeCell ref="A190:A191"/>
    <mergeCell ref="A192:B192"/>
    <mergeCell ref="A194:B196"/>
    <mergeCell ref="C194:E195"/>
    <mergeCell ref="F194:O194"/>
    <mergeCell ref="P194:Q195"/>
    <mergeCell ref="R194:S195"/>
    <mergeCell ref="A204:B204"/>
    <mergeCell ref="A197:B197"/>
    <mergeCell ref="A199:B200"/>
    <mergeCell ref="C199:D199"/>
    <mergeCell ref="A201:B201"/>
    <mergeCell ref="A202:B202"/>
    <mergeCell ref="A203:B203"/>
    <mergeCell ref="A183:B183"/>
    <mergeCell ref="A184:B184"/>
    <mergeCell ref="A185:B185"/>
    <mergeCell ref="A187:B189"/>
    <mergeCell ref="C187:E188"/>
    <mergeCell ref="F187:S187"/>
    <mergeCell ref="F188:G188"/>
    <mergeCell ref="H188:I188"/>
    <mergeCell ref="J188:K188"/>
    <mergeCell ref="L188:M188"/>
    <mergeCell ref="N188:O188"/>
    <mergeCell ref="P188:Q188"/>
    <mergeCell ref="R188:S188"/>
    <mergeCell ref="A180:B182"/>
    <mergeCell ref="C180:E181"/>
    <mergeCell ref="F180:Q180"/>
    <mergeCell ref="F181:G181"/>
    <mergeCell ref="H181:I181"/>
    <mergeCell ref="J181:K181"/>
    <mergeCell ref="L181:M181"/>
    <mergeCell ref="N181:O181"/>
    <mergeCell ref="P181:Q181"/>
    <mergeCell ref="N172:O172"/>
    <mergeCell ref="P172:Q172"/>
    <mergeCell ref="A174:B174"/>
    <mergeCell ref="A175:B175"/>
    <mergeCell ref="A176:B176"/>
    <mergeCell ref="A177:B177"/>
    <mergeCell ref="A164:A166"/>
    <mergeCell ref="A167:A169"/>
    <mergeCell ref="A170:O170"/>
    <mergeCell ref="A171:B173"/>
    <mergeCell ref="C171:E172"/>
    <mergeCell ref="F171:Q171"/>
    <mergeCell ref="F172:G172"/>
    <mergeCell ref="H172:I172"/>
    <mergeCell ref="J172:K172"/>
    <mergeCell ref="L172:M172"/>
    <mergeCell ref="A154:A156"/>
    <mergeCell ref="R152:S152"/>
    <mergeCell ref="T152:U152"/>
    <mergeCell ref="V152:W152"/>
    <mergeCell ref="X152:Y152"/>
    <mergeCell ref="Z152:AA152"/>
    <mergeCell ref="AB152:AC152"/>
    <mergeCell ref="A157:A159"/>
    <mergeCell ref="A161:A163"/>
    <mergeCell ref="B161:B163"/>
    <mergeCell ref="C161:E162"/>
    <mergeCell ref="F161:O161"/>
    <mergeCell ref="F162:G162"/>
    <mergeCell ref="H162:I162"/>
    <mergeCell ref="J162:K162"/>
    <mergeCell ref="L162:M162"/>
    <mergeCell ref="N162:O162"/>
    <mergeCell ref="A149:B149"/>
    <mergeCell ref="A151:B153"/>
    <mergeCell ref="C151:E152"/>
    <mergeCell ref="F151:AM151"/>
    <mergeCell ref="F152:G152"/>
    <mergeCell ref="H152:I152"/>
    <mergeCell ref="J152:K152"/>
    <mergeCell ref="L152:M152"/>
    <mergeCell ref="N152:O152"/>
    <mergeCell ref="P152:Q152"/>
    <mergeCell ref="AD152:AE152"/>
    <mergeCell ref="AF152:AG152"/>
    <mergeCell ref="AH152:AI152"/>
    <mergeCell ref="AJ152:AK152"/>
    <mergeCell ref="AL152:AM152"/>
    <mergeCell ref="A123:A127"/>
    <mergeCell ref="A128:A132"/>
    <mergeCell ref="A133:A137"/>
    <mergeCell ref="A138:B138"/>
    <mergeCell ref="A139:A143"/>
    <mergeCell ref="A144:A148"/>
    <mergeCell ref="V106:W106"/>
    <mergeCell ref="X106:Y106"/>
    <mergeCell ref="Z106:AA106"/>
    <mergeCell ref="A108:A112"/>
    <mergeCell ref="A113:A117"/>
    <mergeCell ref="A118:A122"/>
    <mergeCell ref="C105:E106"/>
    <mergeCell ref="F105:AA105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A98:B98"/>
    <mergeCell ref="A99:B99"/>
    <mergeCell ref="A100:B100"/>
    <mergeCell ref="A101:A103"/>
    <mergeCell ref="A105:A107"/>
    <mergeCell ref="B105:B107"/>
    <mergeCell ref="J94:K94"/>
    <mergeCell ref="L94:M94"/>
    <mergeCell ref="N94:O94"/>
    <mergeCell ref="P94:Q94"/>
    <mergeCell ref="A96:B96"/>
    <mergeCell ref="A97:B97"/>
    <mergeCell ref="A88:B88"/>
    <mergeCell ref="A89:B89"/>
    <mergeCell ref="A90:B90"/>
    <mergeCell ref="A91:P91"/>
    <mergeCell ref="A92:Q92"/>
    <mergeCell ref="A93:B95"/>
    <mergeCell ref="C93:E94"/>
    <mergeCell ref="F93:Q93"/>
    <mergeCell ref="F94:G94"/>
    <mergeCell ref="H94:I94"/>
    <mergeCell ref="C83:E83"/>
    <mergeCell ref="F83:G83"/>
    <mergeCell ref="H83:I83"/>
    <mergeCell ref="A85:B85"/>
    <mergeCell ref="A86:B86"/>
    <mergeCell ref="A87:B87"/>
    <mergeCell ref="A74:B74"/>
    <mergeCell ref="A75:B75"/>
    <mergeCell ref="A77:B77"/>
    <mergeCell ref="A78:A79"/>
    <mergeCell ref="A80:A81"/>
    <mergeCell ref="A83:B84"/>
    <mergeCell ref="C66:C67"/>
    <mergeCell ref="A68:B68"/>
    <mergeCell ref="A69:B69"/>
    <mergeCell ref="A70:B70"/>
    <mergeCell ref="A71:B71"/>
    <mergeCell ref="A72:B72"/>
    <mergeCell ref="A59:B59"/>
    <mergeCell ref="A60:B60"/>
    <mergeCell ref="A61:B61"/>
    <mergeCell ref="A62:B62"/>
    <mergeCell ref="A63:B63"/>
    <mergeCell ref="A66:B67"/>
    <mergeCell ref="A54:B54"/>
    <mergeCell ref="A56:B58"/>
    <mergeCell ref="C56:E57"/>
    <mergeCell ref="F56:O56"/>
    <mergeCell ref="F57:G57"/>
    <mergeCell ref="H57:I57"/>
    <mergeCell ref="J57:K57"/>
    <mergeCell ref="L57:M57"/>
    <mergeCell ref="N57:O57"/>
    <mergeCell ref="F48:I48"/>
    <mergeCell ref="F49:G49"/>
    <mergeCell ref="H49:I49"/>
    <mergeCell ref="A51:B51"/>
    <mergeCell ref="A52:B52"/>
    <mergeCell ref="A53:B53"/>
    <mergeCell ref="A43:B43"/>
    <mergeCell ref="A44:B44"/>
    <mergeCell ref="A45:B45"/>
    <mergeCell ref="A46:B46"/>
    <mergeCell ref="A48:B50"/>
    <mergeCell ref="C48:E49"/>
    <mergeCell ref="A40:B42"/>
    <mergeCell ref="C40:E41"/>
    <mergeCell ref="F40:Q40"/>
    <mergeCell ref="F41:G41"/>
    <mergeCell ref="H41:I41"/>
    <mergeCell ref="J41:K41"/>
    <mergeCell ref="L41:M41"/>
    <mergeCell ref="N41:O41"/>
    <mergeCell ref="P41:Q41"/>
    <mergeCell ref="A20:B20"/>
    <mergeCell ref="A21:A24"/>
    <mergeCell ref="A25:A33"/>
    <mergeCell ref="A34:A35"/>
    <mergeCell ref="A36:A38"/>
    <mergeCell ref="A17:A19"/>
    <mergeCell ref="B17:B19"/>
    <mergeCell ref="C17:E18"/>
    <mergeCell ref="F17:Q17"/>
    <mergeCell ref="R17:R19"/>
    <mergeCell ref="F18:G18"/>
    <mergeCell ref="H18:I18"/>
    <mergeCell ref="J18:K18"/>
    <mergeCell ref="L18:M18"/>
    <mergeCell ref="N18:O18"/>
    <mergeCell ref="R10:S10"/>
    <mergeCell ref="T10:U10"/>
    <mergeCell ref="V10:W10"/>
    <mergeCell ref="P18:Q18"/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</mergeCells>
  <dataValidations count="1">
    <dataValidation type="whole" operator="greaterThanOrEqual" allowBlank="1" showInputMessage="1" showErrorMessage="1" error="Valor no Permitido" sqref="F12:Y14 F20:R38 F43:Q46 F52:I54 F59:O63 C69:C72 C75:E75 C78:E81 F86:I90 F96:Q103 F108:AA137 F139:AA148 F154:AM159 F164:O169 F174:Q176 F183:Q184 F190:S191 F197:W197 C201:D204" xr:uid="{A38A05FD-0AC0-4CC1-B8A8-BD0003DBAC64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Albino   Munoz Mansilla</dc:creator>
  <cp:lastModifiedBy>Jose Albino   Munoz Mansilla</cp:lastModifiedBy>
  <dcterms:created xsi:type="dcterms:W3CDTF">2019-03-19T16:10:18Z</dcterms:created>
  <dcterms:modified xsi:type="dcterms:W3CDTF">2020-01-16T13:34:29Z</dcterms:modified>
</cp:coreProperties>
</file>